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OREKLAMA\GEOREKLAMA.BY NEW\pdf\kejsy\stroitelstvo\1-2-pamyatniki-1\"/>
    </mc:Choice>
  </mc:AlternateContent>
  <xr:revisionPtr revIDLastSave="0" documentId="13_ncr:1_{433C8B22-2405-4C42-A23A-2513AC9823EF}" xr6:coauthVersionLast="47" xr6:coauthVersionMax="47" xr10:uidLastSave="{00000000-0000-0000-0000-000000000000}"/>
  <bookViews>
    <workbookView xWindow="-120" yWindow="-120" windowWidth="29040" windowHeight="15840" tabRatio="761" xr2:uid="{C0C94BD6-681C-4370-A3D1-5C573D0A8762}"/>
  </bookViews>
  <sheets>
    <sheet name="ГЕОреклама &quot;ПАМЯТНИКИ&quot;" sheetId="9" r:id="rId1"/>
    <sheet name="Яндекс.Статистика &quot;Памятники&quot;" sheetId="7" r:id="rId2"/>
    <sheet name="Яндекс.Директ" sheetId="8" r:id="rId3"/>
  </sheets>
  <definedNames>
    <definedName name="Город">#REF!</definedName>
    <definedName name="Город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9" l="1"/>
  <c r="B23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D14" i="9"/>
  <c r="F645" i="7"/>
  <c r="F617" i="7"/>
  <c r="F589" i="7"/>
  <c r="F561" i="7"/>
  <c r="F533" i="7"/>
  <c r="F505" i="7"/>
  <c r="F477" i="7"/>
  <c r="F449" i="7"/>
  <c r="F421" i="7"/>
  <c r="B645" i="7"/>
  <c r="B646" i="7" s="1"/>
  <c r="E645" i="7" s="1"/>
  <c r="B617" i="7"/>
  <c r="B618" i="7" s="1"/>
  <c r="E617" i="7" s="1"/>
  <c r="B589" i="7"/>
  <c r="B590" i="7" s="1"/>
  <c r="E589" i="7" s="1"/>
  <c r="B561" i="7"/>
  <c r="B562" i="7" s="1"/>
  <c r="E561" i="7" s="1"/>
  <c r="B533" i="7"/>
  <c r="B534" i="7" s="1"/>
  <c r="E533" i="7" s="1"/>
  <c r="B505" i="7"/>
  <c r="B506" i="7" s="1"/>
  <c r="E505" i="7" s="1"/>
  <c r="B477" i="7"/>
  <c r="B478" i="7" s="1"/>
  <c r="E477" i="7" s="1"/>
  <c r="B449" i="7"/>
  <c r="B450" i="7" s="1"/>
  <c r="E449" i="7" s="1"/>
  <c r="B421" i="7"/>
  <c r="B422" i="7" s="1"/>
  <c r="E421" i="7" s="1"/>
  <c r="B393" i="7"/>
  <c r="B394" i="7" s="1"/>
  <c r="E393" i="7" s="1"/>
  <c r="F393" i="7" s="1"/>
  <c r="B365" i="7"/>
  <c r="B366" i="7" s="1"/>
  <c r="E365" i="7" s="1"/>
  <c r="F365" i="7" s="1"/>
  <c r="B337" i="7"/>
  <c r="B338" i="7" s="1"/>
  <c r="E337" i="7" s="1"/>
  <c r="F337" i="7" s="1"/>
  <c r="B309" i="7"/>
  <c r="B310" i="7" s="1"/>
  <c r="E309" i="7" s="1"/>
  <c r="F309" i="7" s="1"/>
  <c r="B281" i="7"/>
  <c r="B282" i="7" s="1"/>
  <c r="E281" i="7" s="1"/>
  <c r="F281" i="7" s="1"/>
  <c r="F70" i="8"/>
  <c r="G55" i="8"/>
  <c r="F40" i="8"/>
  <c r="H14" i="9"/>
  <c r="C14" i="9"/>
  <c r="J18" i="9"/>
  <c r="J14" i="9" l="1"/>
  <c r="D26" i="9" s="1"/>
  <c r="D24" i="9" s="1"/>
  <c r="H24" i="9" s="1"/>
  <c r="B253" i="7"/>
  <c r="B254" i="7" s="1"/>
  <c r="E253" i="7" s="1"/>
  <c r="B225" i="7"/>
  <c r="B226" i="7" s="1"/>
  <c r="E225" i="7" s="1"/>
  <c r="G17" i="8"/>
  <c r="D17" i="8"/>
  <c r="C17" i="8"/>
  <c r="B17" i="8"/>
  <c r="G29" i="7"/>
  <c r="B197" i="7"/>
  <c r="B198" i="7" s="1"/>
  <c r="E197" i="7" s="1"/>
  <c r="F197" i="7" s="1"/>
  <c r="B169" i="7"/>
  <c r="B170" i="7" s="1"/>
  <c r="E169" i="7" s="1"/>
  <c r="B141" i="7"/>
  <c r="B142" i="7" s="1"/>
  <c r="E141" i="7" s="1"/>
  <c r="F141" i="7" s="1"/>
  <c r="B113" i="7"/>
  <c r="B114" i="7" s="1"/>
  <c r="E113" i="7" s="1"/>
  <c r="F113" i="7" s="1"/>
  <c r="B85" i="7"/>
  <c r="B86" i="7" s="1"/>
  <c r="E85" i="7" s="1"/>
  <c r="F85" i="7" s="1"/>
  <c r="B57" i="7"/>
  <c r="B58" i="7" s="1"/>
  <c r="E57" i="7" s="1"/>
  <c r="B29" i="7"/>
  <c r="B30" i="7" s="1"/>
  <c r="E29" i="7" s="1"/>
  <c r="D20" i="9" l="1"/>
  <c r="D21" i="9" s="1"/>
  <c r="D19" i="9" s="1"/>
  <c r="D22" i="9" s="1"/>
  <c r="H20" i="9"/>
  <c r="H21" i="9" s="1"/>
  <c r="F57" i="7"/>
  <c r="F225" i="7"/>
  <c r="F169" i="7"/>
  <c r="F253" i="7"/>
  <c r="F17" i="8"/>
  <c r="F18" i="8" s="1"/>
  <c r="H19" i="9" l="1"/>
  <c r="I31" i="9"/>
  <c r="D29" i="9"/>
  <c r="I28" i="9"/>
  <c r="D31" i="9"/>
  <c r="D28" i="9"/>
  <c r="G589" i="7"/>
  <c r="G477" i="7"/>
  <c r="G365" i="7"/>
  <c r="G533" i="7"/>
  <c r="G309" i="7"/>
  <c r="G505" i="7"/>
  <c r="G281" i="7"/>
  <c r="G561" i="7"/>
  <c r="G449" i="7"/>
  <c r="G337" i="7"/>
  <c r="G645" i="7"/>
  <c r="G421" i="7"/>
  <c r="G617" i="7"/>
  <c r="G393" i="7"/>
  <c r="G85" i="7"/>
  <c r="G253" i="7"/>
  <c r="G225" i="7"/>
  <c r="G169" i="7"/>
  <c r="G113" i="7"/>
  <c r="G197" i="7"/>
  <c r="G141" i="7"/>
  <c r="G57" i="7"/>
  <c r="H28" i="9" l="1"/>
  <c r="H31" i="9"/>
  <c r="H22" i="9"/>
  <c r="I29" i="9" s="1"/>
  <c r="H29" i="9" s="1"/>
  <c r="I34" i="9"/>
  <c r="D34" i="9"/>
  <c r="D32" i="9"/>
  <c r="H34" i="9" l="1"/>
  <c r="I32" i="9"/>
  <c r="H32" i="9" s="1"/>
</calcChain>
</file>

<file path=xl/sharedStrings.xml><?xml version="1.0" encoding="utf-8"?>
<sst xmlns="http://schemas.openxmlformats.org/spreadsheetml/2006/main" count="319" uniqueCount="146">
  <si>
    <t>МОГИЛЕВ</t>
  </si>
  <si>
    <t>Период</t>
  </si>
  <si>
    <t>Число запросов</t>
  </si>
  <si>
    <t>Среднее за месяц</t>
  </si>
  <si>
    <t>Средннее за год</t>
  </si>
  <si>
    <t>БРЕСТ</t>
  </si>
  <si>
    <t>МИНСК</t>
  </si>
  <si>
    <t>ГРОДНО</t>
  </si>
  <si>
    <t>ВИТЕБСК</t>
  </si>
  <si>
    <t>ГОМЕЛЬ</t>
  </si>
  <si>
    <t>Средний чек</t>
  </si>
  <si>
    <t>Рентабельность</t>
  </si>
  <si>
    <t>Барановичи</t>
  </si>
  <si>
    <t>Брест</t>
  </si>
  <si>
    <t>Минск</t>
  </si>
  <si>
    <t>Гродно</t>
  </si>
  <si>
    <t>Витебск</t>
  </si>
  <si>
    <t>Могилев</t>
  </si>
  <si>
    <t>Гомель</t>
  </si>
  <si>
    <t>Москва</t>
  </si>
  <si>
    <t>Население</t>
  </si>
  <si>
    <t>Санкт-Петербург</t>
  </si>
  <si>
    <t>Новосибирск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</si>
  <si>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</si>
  <si>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</si>
  <si>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</si>
  <si>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</si>
  <si>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</si>
  <si>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</si>
  <si>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Екатеринбург</t>
  </si>
  <si>
    <t>Уфа</t>
  </si>
  <si>
    <t>Ростов-на-Дону</t>
  </si>
  <si>
    <t>Омск</t>
  </si>
  <si>
    <t>Воронеж</t>
  </si>
  <si>
    <t>Пермь</t>
  </si>
  <si>
    <t>Волгоград</t>
  </si>
  <si>
    <t>Города</t>
  </si>
  <si>
    <t>месяцев</t>
  </si>
  <si>
    <t>Гранитные мастерские</t>
  </si>
  <si>
    <t>Конверсия</t>
  </si>
  <si>
    <t>Экономика</t>
  </si>
  <si>
    <t>Цена клика</t>
  </si>
  <si>
    <t>Прибыль</t>
  </si>
  <si>
    <t>:</t>
  </si>
  <si>
    <t>ежемесячно</t>
  </si>
  <si>
    <t>Вложения</t>
  </si>
  <si>
    <t>Геореклама</t>
  </si>
  <si>
    <t>БАРАНОВИЧИ - ключевой город</t>
  </si>
  <si>
    <r>
      <t xml:space="preserve">К = 2200/676 = </t>
    </r>
    <r>
      <rPr>
        <sz val="11"/>
        <color rgb="FFFF0000"/>
        <rFont val="Aptos Narrow"/>
        <family val="2"/>
        <scheme val="minor"/>
      </rPr>
      <t>3,25</t>
    </r>
  </si>
  <si>
    <r>
      <t xml:space="preserve">676 / 170 000 * К = 0,004 * 3,25 = </t>
    </r>
    <r>
      <rPr>
        <sz val="11"/>
        <color rgb="FFFF0000"/>
        <rFont val="Aptos Narrow"/>
        <family val="2"/>
        <scheme val="minor"/>
      </rPr>
      <t>0,013</t>
    </r>
    <r>
      <rPr>
        <sz val="11"/>
        <color theme="1"/>
        <rFont val="Aptos Narrow"/>
        <family val="2"/>
        <charset val="204"/>
        <scheme val="minor"/>
      </rPr>
      <t xml:space="preserve"> кликов по всем запросам в год для 1 магазина на душу населения</t>
    </r>
  </si>
  <si>
    <t>Выручка</t>
  </si>
  <si>
    <t>Ключевого запроса на душу населения</t>
  </si>
  <si>
    <t>НАСЕЛЕНИЕ ГОРОДА</t>
  </si>
  <si>
    <t>ПРОВЕРОЧНЫЙ КОЭФФИЦИЕНТ</t>
  </si>
  <si>
    <t>РАСЧЕТНЫЙ КОЭФФИЦИЕНТ</t>
  </si>
  <si>
    <t>Посетителей для 1 магазина на душу населения города</t>
  </si>
  <si>
    <t>Посетителей для 1 магазина за 1 год</t>
  </si>
  <si>
    <t>Предложенные фразы</t>
  </si>
  <si>
    <t>Примерное количество запросов</t>
  </si>
  <si>
    <t>Примерное количество показов в год (при объёме трафика 100)*</t>
  </si>
  <si>
    <t>Примерное количество переходов в год (при объёме трафика 100)*</t>
  </si>
  <si>
    <t>Примерная установленная ставка (при объёме трафика 100), BYN</t>
  </si>
  <si>
    <t>Примерная списываемая цена клика (при объёме трафика 100), BYN</t>
  </si>
  <si>
    <t>Примерный бюджет, BYN (при объёме трафика 100)</t>
  </si>
  <si>
    <t>благоустройство могил</t>
  </si>
  <si>
    <t>гранитная мастерская</t>
  </si>
  <si>
    <t>заказать памятник</t>
  </si>
  <si>
    <t>изготовление памятников</t>
  </si>
  <si>
    <t>купить памятник</t>
  </si>
  <si>
    <t>памятники в Барановичах</t>
  </si>
  <si>
    <t>памятники на могилу</t>
  </si>
  <si>
    <t>установка памятника</t>
  </si>
  <si>
    <t>Итого с учетом выбранного объёма трафика**</t>
  </si>
  <si>
    <t xml:space="preserve">       Средние цены за клик указаны по состоянию на 14.01.2026 и могут быть изменены без предварительного уведомления.</t>
  </si>
  <si>
    <t xml:space="preserve">       Цены указаны без учета НДС.</t>
  </si>
  <si>
    <t>*      Число показов и переходов рассчитано на основании данных статистики за предыдущий период с учетом заданных единых минус-фраз (список приведен на вкладке Единые минус-фразы).</t>
  </si>
  <si>
    <t>**     Имейте в виду, что реальный бюджет может отличаться от прогнозируемого, так как он подсчитан на основе анализа ставок конкурентов и CTR их кампаний, а эти параметры могут изменяться в процессе работы вашей кампании. Кроме этого, в прогнозе бюджета не учитываются показы объявлений в сети (Рекламная сеть Яндекса и внешние сети) и настройки временного таргетинга.</t>
  </si>
  <si>
    <t xml:space="preserve">       Объявления по фразе будут показываться во всех случаях, когда в запросе присутствует эта фраза. Так, объявления по слову «мебель» будут показаны и тому, кто искал "мебель", и тому, кто искал "каталог мебели".</t>
  </si>
  <si>
    <t xml:space="preserve">       Минус-фразы и минус-слова используются для дополнительного уточнения слов (словосочетаний). Так, объявления по условию "шкаф -жарочный" будут показаны по запросам "продажа шкафов", "шкаф-купе", но не будут показаны по запросу "жарочный шкаф"..</t>
  </si>
  <si>
    <t xml:space="preserve">       В случае, если ставка окажется недостаточной для показа на поиске, реальное количество показов и бюджет по соответствующим словам (словосочетаниям) может оказаться существенно меньше прогнозируемого.</t>
  </si>
  <si>
    <t>План:</t>
  </si>
  <si>
    <t>Срок компании:</t>
  </si>
  <si>
    <t>Год</t>
  </si>
  <si>
    <t>Площадки:</t>
  </si>
  <si>
    <t>Все</t>
  </si>
  <si>
    <t>Валюта:</t>
  </si>
  <si>
    <t>Регион показа:</t>
  </si>
  <si>
    <t>Беларусь</t>
  </si>
  <si>
    <t>Белорусские рубли</t>
  </si>
  <si>
    <r>
      <rPr>
        <b/>
        <sz val="20"/>
        <color rgb="FFFF0000"/>
        <rFont val="Aptos Narrow"/>
        <family val="2"/>
        <scheme val="minor"/>
      </rPr>
      <t>Яндекс.</t>
    </r>
    <r>
      <rPr>
        <b/>
        <sz val="20"/>
        <color theme="1"/>
        <rFont val="Aptos Narrow"/>
        <family val="2"/>
        <scheme val="minor"/>
      </rPr>
      <t>Директ</t>
    </r>
  </si>
  <si>
    <t>МОСКВА</t>
  </si>
  <si>
    <t>САНКТ-ПЕТЕРБУРГ</t>
  </si>
  <si>
    <t>года</t>
  </si>
  <si>
    <t>за</t>
  </si>
  <si>
    <t>Коэф. посетит.</t>
  </si>
  <si>
    <t>Магазинов</t>
  </si>
  <si>
    <t>К-посетителя ПАМЯТНИКИ</t>
  </si>
  <si>
    <t>Ваш город</t>
  </si>
  <si>
    <t>Геореклама     1 объекта</t>
  </si>
  <si>
    <t>Посетителей за год</t>
  </si>
  <si>
    <t>Клиентов</t>
  </si>
  <si>
    <t>ROMI от прибыли</t>
  </si>
  <si>
    <t xml:space="preserve">LTV / CAC </t>
  </si>
  <si>
    <t>Примерная установленная ставка (при объёме трафика 100), долл.</t>
  </si>
  <si>
    <t>Примерная списываемая цена клика (при объёме трафика 100), долл.</t>
  </si>
  <si>
    <t>Примерный бюджет, долл. (при объёме трафика 100)</t>
  </si>
  <si>
    <t>Доллар США</t>
  </si>
  <si>
    <t>Россия</t>
  </si>
  <si>
    <t>Примерное количество показов в год (при выбранном объёме трафика)*</t>
  </si>
  <si>
    <t>Примерное количество переходов в год (при выбранном объёме трафика)*</t>
  </si>
  <si>
    <t>Средняя установленная ставка (при выбранном объёме трафика), долл.</t>
  </si>
  <si>
    <t>Средняя списываемая цена клика (при выбранном объёме трафика), долл.</t>
  </si>
  <si>
    <t>Срок окупаемости</t>
  </si>
  <si>
    <t>CAC (цена клиента)</t>
  </si>
  <si>
    <r>
      <t>Динамика частотности запросов в ЯНДЕКСЕ «</t>
    </r>
    <r>
      <rPr>
        <b/>
        <sz val="8"/>
        <color theme="9"/>
        <rFont val="Arial"/>
        <family val="2"/>
        <charset val="204"/>
      </rPr>
      <t>ПАМЯТНИКИ НА МОГИЛУ</t>
    </r>
    <r>
      <rPr>
        <sz val="8"/>
        <color theme="1"/>
        <rFont val="Arial"/>
        <family val="2"/>
        <charset val="204"/>
      </rPr>
      <t>», по месяцам, 01.01.2024 — 31.12.2025, Барановичи, все устройства</t>
    </r>
  </si>
  <si>
    <t>НОВОСИБИРСК</t>
  </si>
  <si>
    <t>ЕКАТЕРИНБУРГ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</si>
  <si>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</si>
  <si>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</si>
  <si>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</si>
  <si>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</si>
  <si>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</si>
  <si>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</si>
  <si>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УФА</t>
  </si>
  <si>
    <t>РОСТОВ-НА-ДОНУ</t>
  </si>
  <si>
    <t>ОМСК</t>
  </si>
  <si>
    <t>ВОРОНЕЖ</t>
  </si>
  <si>
    <t>ПЕРМЬ</t>
  </si>
  <si>
    <t>ВОЛГОГРАД</t>
  </si>
  <si>
    <t>Яндекс Директ</t>
  </si>
  <si>
    <t>Отчетный период</t>
  </si>
  <si>
    <t>Постоянные в месяц</t>
  </si>
  <si>
    <t>Окупаемость</t>
  </si>
  <si>
    <t>ДРР</t>
  </si>
  <si>
    <t>CAC</t>
  </si>
  <si>
    <t>Переменные в месяц</t>
  </si>
  <si>
    <t>ВСЕГО расходов</t>
  </si>
  <si>
    <r>
      <t xml:space="preserve">ДОХОДЫ </t>
    </r>
    <r>
      <rPr>
        <sz val="12"/>
        <color theme="0"/>
        <rFont val="Arial"/>
        <family val="2"/>
        <charset val="204"/>
      </rPr>
      <t>от георекламы</t>
    </r>
  </si>
  <si>
    <t>Посетителей</t>
  </si>
  <si>
    <t>ДРР (доля рекламных расходов в выручке)</t>
  </si>
  <si>
    <r>
      <t xml:space="preserve">РЕКЛАМА </t>
    </r>
    <r>
      <rPr>
        <sz val="12"/>
        <color theme="0"/>
        <rFont val="Arial"/>
        <family val="2"/>
        <charset val="204"/>
      </rPr>
      <t xml:space="preserve">за </t>
    </r>
  </si>
  <si>
    <t>∆</t>
  </si>
  <si>
    <t>X</t>
  </si>
  <si>
    <t>ПОИСКОВЫЕ ЗАПРОСЫ в Яндексе: карты и поиск</t>
  </si>
  <si>
    <t>памятники на могилу в "городе"</t>
  </si>
  <si>
    <t>ВОЗМОЖНОСТИ для сети ГРАНИТНЫХ МАСТЕРСКИХ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</si>
</sst>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mmmm\ yyyy"/>
    <numFmt numFmtId="165" formatCode="0.000"/>
    <numFmt numFmtId="166" formatCode="0.0%"/>
    <numFmt numFmtId="167" formatCode="[$$-409]#,##0"/>
    <numFmt numFmtId="168" formatCode="0.0"/>
    <numFmt numFmtId="169" formatCode="[$$-409]#,##0.0"/>
    <numFmt numFmtId="170" formatCode="#,##0.000"/>
    <numFmt numFmtId="171" formatCode="[&lt;=9999999]###\-####;\(###\)\ ###\-####"/>
    <numFmt numFmtId="172" formatCode="#,##0.0\ [$Br-423]"/>
    <numFmt numFmtId="173" formatCode="[$$-409]#,##0.00"/>
  </numFmts>
  <fonts count="51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2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7030A0"/>
      <name val="Arial"/>
      <family val="2"/>
      <charset val="204"/>
    </font>
    <font>
      <b/>
      <sz val="12"/>
      <color theme="0"/>
      <name val="Arial"/>
      <family val="2"/>
      <charset val="204"/>
    </font>
    <font>
      <sz val="11"/>
      <color theme="3"/>
      <name val="Calibri"/>
      <family val="2"/>
      <charset val="204"/>
    </font>
    <font>
      <sz val="11"/>
      <color theme="3" tint="0.24994659260841701"/>
      <name val="Calibri"/>
      <family val="2"/>
      <charset val="204"/>
    </font>
    <font>
      <b/>
      <sz val="11"/>
      <color theme="3" tint="0.24994659260841701"/>
      <name val="Calibri"/>
      <family val="2"/>
      <charset val="204"/>
    </font>
    <font>
      <sz val="12"/>
      <color theme="0"/>
      <name val="Arial"/>
      <family val="2"/>
      <charset val="204"/>
    </font>
    <font>
      <b/>
      <sz val="12"/>
      <color rgb="FF92D05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rgb="FF00B0F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20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8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4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ptos Narrow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B0F0"/>
      <name val="Aptos Narrow"/>
      <family val="2"/>
      <charset val="204"/>
      <scheme val="minor"/>
    </font>
    <font>
      <b/>
      <sz val="8"/>
      <color theme="9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rgb="FF007BA7"/>
      <name val="Arial"/>
      <family val="2"/>
      <charset val="204"/>
    </font>
    <font>
      <b/>
      <sz val="10"/>
      <color rgb="FF35A7D3"/>
      <name val="Arial"/>
      <family val="2"/>
      <charset val="204"/>
    </font>
    <font>
      <b/>
      <sz val="12"/>
      <color rgb="FFFF6140"/>
      <name val="Arial"/>
      <family val="2"/>
      <charset val="204"/>
    </font>
    <font>
      <sz val="14"/>
      <color theme="0"/>
      <name val="Aptos Narrow"/>
      <family val="2"/>
      <charset val="204"/>
    </font>
    <font>
      <sz val="10"/>
      <color rgb="FF35A7D3"/>
      <name val="Arial"/>
      <family val="2"/>
      <charset val="204"/>
    </font>
    <font>
      <sz val="7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BA7"/>
        <bgColor indexed="64"/>
      </patternFill>
    </fill>
    <fill>
      <patternFill patternType="solid">
        <fgColor rgb="FF35A7D3"/>
        <bgColor indexed="64"/>
      </patternFill>
    </fill>
    <fill>
      <patternFill patternType="solid">
        <fgColor rgb="FFFF614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3" tint="0.749961851863155"/>
      </bottom>
      <diagonal/>
    </border>
    <border>
      <left/>
      <right/>
      <top style="hair">
        <color theme="3" tint="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1">
    <xf numFmtId="0" fontId="0" fillId="0" borderId="0"/>
    <xf numFmtId="171" fontId="11" fillId="0" borderId="0" applyFill="0" applyBorder="0">
      <alignment horizontal="left" vertical="top" wrapText="1"/>
    </xf>
    <xf numFmtId="0" fontId="11" fillId="0" borderId="0" applyNumberFormat="0" applyFill="0" applyBorder="0">
      <alignment horizontal="center" vertical="center"/>
    </xf>
    <xf numFmtId="14" fontId="11" fillId="0" borderId="0" applyFill="0" applyBorder="0">
      <alignment horizontal="left" vertical="center"/>
    </xf>
    <xf numFmtId="0" fontId="11" fillId="0" borderId="1" applyNumberFormat="0" applyFill="0" applyAlignment="0">
      <alignment horizontal="left" vertical="center"/>
    </xf>
    <xf numFmtId="0" fontId="13" fillId="0" borderId="0" applyNumberFormat="0" applyFill="0" applyProtection="0">
      <alignment horizontal="left" vertical="center" indent="1"/>
    </xf>
    <xf numFmtId="14" fontId="11" fillId="0" borderId="0" applyFill="0" applyBorder="0">
      <alignment horizontal="left" vertical="top"/>
    </xf>
    <xf numFmtId="0" fontId="12" fillId="0" borderId="2">
      <alignment horizontal="left" vertical="top" wrapText="1"/>
    </xf>
    <xf numFmtId="0" fontId="23" fillId="0" borderId="0"/>
    <xf numFmtId="0" fontId="32" fillId="0" borderId="0"/>
    <xf numFmtId="0" fontId="41" fillId="0" borderId="0"/>
  </cellStyleXfs>
  <cellXfs count="1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3" fontId="3" fillId="3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left" vertical="center" indent="2"/>
    </xf>
    <xf numFmtId="0" fontId="2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horizontal="right" vertical="center" indent="1"/>
    </xf>
    <xf numFmtId="0" fontId="17" fillId="0" borderId="0" xfId="0" applyFont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1" fontId="2" fillId="6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23" fillId="0" borderId="0" xfId="8" applyNumberFormat="1"/>
    <xf numFmtId="164" fontId="0" fillId="0" borderId="0" xfId="0" applyNumberFormat="1"/>
    <xf numFmtId="3" fontId="3" fillId="7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1" fontId="26" fillId="0" borderId="3" xfId="0" applyNumberFormat="1" applyFont="1" applyBorder="1" applyAlignment="1">
      <alignment horizontal="left" vertical="center"/>
    </xf>
    <xf numFmtId="1" fontId="26" fillId="0" borderId="3" xfId="0" applyNumberFormat="1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left" vertical="center" wrapText="1"/>
    </xf>
    <xf numFmtId="0" fontId="28" fillId="10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31" fillId="0" borderId="3" xfId="0" applyNumberFormat="1" applyFont="1" applyBorder="1" applyAlignment="1">
      <alignment horizontal="center" vertical="center" wrapText="1"/>
    </xf>
    <xf numFmtId="2" fontId="31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4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9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left" vertical="center" indent="2"/>
    </xf>
    <xf numFmtId="0" fontId="28" fillId="10" borderId="3" xfId="9" applyFont="1" applyFill="1" applyBorder="1" applyAlignment="1">
      <alignment horizontal="center" vertical="center" wrapText="1"/>
    </xf>
    <xf numFmtId="1" fontId="22" fillId="0" borderId="3" xfId="9" applyNumberFormat="1" applyFont="1" applyBorder="1" applyAlignment="1">
      <alignment horizontal="left" vertical="center"/>
    </xf>
    <xf numFmtId="1" fontId="22" fillId="0" borderId="3" xfId="9" applyNumberFormat="1" applyFont="1" applyBorder="1" applyAlignment="1">
      <alignment horizontal="center" vertical="center" wrapText="1"/>
    </xf>
    <xf numFmtId="2" fontId="22" fillId="0" borderId="3" xfId="9" applyNumberFormat="1" applyFont="1" applyBorder="1" applyAlignment="1">
      <alignment horizontal="center" vertical="center" wrapText="1"/>
    </xf>
    <xf numFmtId="1" fontId="27" fillId="0" borderId="3" xfId="9" applyNumberFormat="1" applyFont="1" applyBorder="1" applyAlignment="1">
      <alignment horizontal="left" vertical="center" wrapText="1"/>
    </xf>
    <xf numFmtId="169" fontId="36" fillId="5" borderId="3" xfId="9" applyNumberFormat="1" applyFont="1" applyFill="1" applyBorder="1" applyAlignment="1">
      <alignment horizontal="center" vertical="center" wrapText="1"/>
    </xf>
    <xf numFmtId="172" fontId="35" fillId="5" borderId="3" xfId="0" applyNumberFormat="1" applyFont="1" applyFill="1" applyBorder="1" applyAlignment="1">
      <alignment horizontal="center" vertical="center" wrapText="1"/>
    </xf>
    <xf numFmtId="169" fontId="37" fillId="5" borderId="0" xfId="0" applyNumberFormat="1" applyFont="1" applyFill="1" applyAlignment="1">
      <alignment horizontal="center" vertical="center"/>
    </xf>
    <xf numFmtId="0" fontId="38" fillId="10" borderId="3" xfId="10" applyFont="1" applyFill="1" applyBorder="1" applyAlignment="1">
      <alignment horizontal="center" vertical="center" wrapText="1"/>
    </xf>
    <xf numFmtId="1" fontId="39" fillId="0" borderId="3" xfId="10" applyNumberFormat="1" applyFont="1" applyBorder="1" applyAlignment="1">
      <alignment horizontal="left" vertical="center"/>
    </xf>
    <xf numFmtId="1" fontId="39" fillId="0" borderId="3" xfId="10" applyNumberFormat="1" applyFont="1" applyBorder="1" applyAlignment="1">
      <alignment horizontal="center" vertical="center" wrapText="1"/>
    </xf>
    <xf numFmtId="2" fontId="39" fillId="0" borderId="3" xfId="10" applyNumberFormat="1" applyFont="1" applyBorder="1" applyAlignment="1">
      <alignment horizontal="center" vertical="center" wrapText="1"/>
    </xf>
    <xf numFmtId="1" fontId="40" fillId="0" borderId="3" xfId="10" applyNumberFormat="1" applyFont="1" applyBorder="1" applyAlignment="1">
      <alignment horizontal="left" vertical="center" wrapText="1"/>
    </xf>
    <xf numFmtId="1" fontId="40" fillId="0" borderId="3" xfId="10" applyNumberFormat="1" applyFont="1" applyBorder="1" applyAlignment="1">
      <alignment horizontal="center" vertical="center" wrapText="1"/>
    </xf>
    <xf numFmtId="169" fontId="10" fillId="5" borderId="3" xfId="10" applyNumberFormat="1" applyFont="1" applyFill="1" applyBorder="1" applyAlignment="1">
      <alignment horizontal="center" vertical="center" wrapText="1"/>
    </xf>
    <xf numFmtId="0" fontId="42" fillId="0" borderId="0" xfId="0" applyFont="1"/>
    <xf numFmtId="3" fontId="3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" fontId="23" fillId="0" borderId="0" xfId="8" applyNumberForma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5" fontId="23" fillId="0" borderId="0" xfId="8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9" fontId="17" fillId="0" borderId="0" xfId="0" applyNumberFormat="1" applyFont="1" applyAlignment="1">
      <alignment horizontal="right" vertical="center" wrapText="1" indent="1"/>
    </xf>
    <xf numFmtId="1" fontId="20" fillId="0" borderId="0" xfId="0" applyNumberFormat="1" applyFont="1" applyAlignment="1">
      <alignment vertical="center" wrapText="1"/>
    </xf>
    <xf numFmtId="167" fontId="17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0" fillId="4" borderId="0" xfId="0" applyNumberFormat="1" applyFont="1" applyFill="1" applyAlignment="1">
      <alignment vertical="center"/>
    </xf>
    <xf numFmtId="168" fontId="20" fillId="0" borderId="0" xfId="0" applyNumberFormat="1" applyFont="1" applyAlignment="1">
      <alignment vertical="center" wrapText="1"/>
    </xf>
    <xf numFmtId="1" fontId="14" fillId="12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vertical="center"/>
    </xf>
    <xf numFmtId="0" fontId="45" fillId="0" borderId="0" xfId="0" applyFont="1" applyAlignment="1">
      <alignment horizontal="left" vertical="center" indent="2"/>
    </xf>
    <xf numFmtId="167" fontId="46" fillId="0" borderId="0" xfId="0" applyNumberFormat="1" applyFont="1" applyAlignment="1">
      <alignment horizontal="center" vertical="center"/>
    </xf>
    <xf numFmtId="9" fontId="46" fillId="0" borderId="0" xfId="0" applyNumberFormat="1" applyFont="1" applyAlignment="1">
      <alignment horizontal="center" vertical="center"/>
    </xf>
    <xf numFmtId="1" fontId="46" fillId="8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left" vertical="center" wrapText="1"/>
    </xf>
    <xf numFmtId="170" fontId="32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68" fontId="20" fillId="4" borderId="0" xfId="0" applyNumberFormat="1" applyFont="1" applyFill="1" applyAlignment="1">
      <alignment vertical="center"/>
    </xf>
    <xf numFmtId="167" fontId="17" fillId="0" borderId="0" xfId="0" applyNumberFormat="1" applyFont="1" applyAlignment="1">
      <alignment horizontal="right" vertical="center"/>
    </xf>
    <xf numFmtId="1" fontId="17" fillId="0" borderId="0" xfId="0" applyNumberFormat="1" applyFont="1" applyAlignment="1">
      <alignment horizontal="left" vertical="center"/>
    </xf>
    <xf numFmtId="0" fontId="10" fillId="12" borderId="0" xfId="0" applyFont="1" applyFill="1" applyAlignment="1">
      <alignment horizontal="left" vertical="center" indent="3"/>
    </xf>
    <xf numFmtId="9" fontId="17" fillId="0" borderId="0" xfId="0" applyNumberFormat="1" applyFont="1" applyAlignment="1">
      <alignment vertical="center" wrapText="1"/>
    </xf>
    <xf numFmtId="0" fontId="22" fillId="4" borderId="5" xfId="0" applyFont="1" applyFill="1" applyBorder="1" applyAlignment="1">
      <alignment vertical="center" wrapText="1"/>
    </xf>
    <xf numFmtId="3" fontId="22" fillId="4" borderId="5" xfId="0" applyNumberFormat="1" applyFont="1" applyFill="1" applyBorder="1" applyAlignment="1">
      <alignment vertical="center"/>
    </xf>
    <xf numFmtId="0" fontId="18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12" borderId="0" xfId="0" applyFont="1" applyFill="1" applyAlignment="1">
      <alignment horizontal="left" vertical="center" indent="3"/>
    </xf>
    <xf numFmtId="167" fontId="32" fillId="4" borderId="0" xfId="0" applyNumberFormat="1" applyFont="1" applyFill="1" applyAlignment="1">
      <alignment horizontal="center" vertical="center" wrapText="1"/>
    </xf>
    <xf numFmtId="0" fontId="14" fillId="12" borderId="0" xfId="0" applyFont="1" applyFill="1" applyAlignment="1">
      <alignment horizontal="right" vertical="center"/>
    </xf>
    <xf numFmtId="0" fontId="14" fillId="12" borderId="6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3" fontId="21" fillId="4" borderId="0" xfId="0" applyNumberFormat="1" applyFont="1" applyFill="1" applyAlignment="1">
      <alignment horizontal="center" vertical="center"/>
    </xf>
    <xf numFmtId="3" fontId="32" fillId="0" borderId="0" xfId="0" applyNumberFormat="1" applyFont="1" applyAlignment="1">
      <alignment horizontal="center" vertical="center" wrapText="1"/>
    </xf>
    <xf numFmtId="167" fontId="21" fillId="8" borderId="0" xfId="0" applyNumberFormat="1" applyFont="1" applyFill="1" applyAlignment="1">
      <alignment horizontal="center" vertical="center" wrapText="1"/>
    </xf>
    <xf numFmtId="167" fontId="4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indent="3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46" fillId="8" borderId="0" xfId="0" applyNumberFormat="1" applyFont="1" applyFill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3" fontId="33" fillId="4" borderId="0" xfId="0" applyNumberFormat="1" applyFont="1" applyFill="1" applyAlignment="1">
      <alignment horizontal="center" vertical="center"/>
    </xf>
    <xf numFmtId="1" fontId="46" fillId="8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center" vertical="center"/>
    </xf>
    <xf numFmtId="3" fontId="22" fillId="4" borderId="6" xfId="0" applyNumberFormat="1" applyFont="1" applyFill="1" applyBorder="1" applyAlignment="1">
      <alignment horizontal="center" vertical="center"/>
    </xf>
    <xf numFmtId="3" fontId="22" fillId="4" borderId="0" xfId="0" applyNumberFormat="1" applyFont="1" applyFill="1" applyAlignment="1">
      <alignment horizontal="center" vertical="center"/>
    </xf>
    <xf numFmtId="3" fontId="22" fillId="4" borderId="4" xfId="0" applyNumberFormat="1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167" fontId="20" fillId="11" borderId="0" xfId="0" applyNumberFormat="1" applyFont="1" applyFill="1" applyAlignment="1">
      <alignment horizontal="center" vertical="center"/>
    </xf>
    <xf numFmtId="167" fontId="20" fillId="8" borderId="0" xfId="0" applyNumberFormat="1" applyFont="1" applyFill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9" fontId="46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 wrapText="1"/>
    </xf>
    <xf numFmtId="173" fontId="3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73" fontId="17" fillId="0" borderId="0" xfId="0" applyNumberFormat="1" applyFont="1" applyAlignment="1">
      <alignment horizontal="center" vertical="center"/>
    </xf>
    <xf numFmtId="9" fontId="3" fillId="4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167" fontId="3" fillId="4" borderId="0" xfId="0" applyNumberFormat="1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left" vertical="center"/>
    </xf>
    <xf numFmtId="167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/>
    </xf>
    <xf numFmtId="165" fontId="24" fillId="9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3" fontId="4" fillId="7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5" fillId="4" borderId="0" xfId="0" applyFont="1" applyFill="1" applyAlignment="1">
      <alignment horizontal="left" vertical="center" indent="3"/>
    </xf>
    <xf numFmtId="0" fontId="17" fillId="4" borderId="0" xfId="0" applyFont="1" applyFill="1" applyAlignment="1">
      <alignment vertical="center"/>
    </xf>
    <xf numFmtId="167" fontId="17" fillId="4" borderId="0" xfId="0" applyNumberFormat="1" applyFont="1" applyFill="1" applyAlignment="1">
      <alignment horizontal="right" vertical="center"/>
    </xf>
    <xf numFmtId="1" fontId="17" fillId="4" borderId="0" xfId="0" applyNumberFormat="1" applyFont="1" applyFill="1" applyAlignment="1">
      <alignment horizontal="left" vertical="center"/>
    </xf>
    <xf numFmtId="0" fontId="50" fillId="4" borderId="0" xfId="0" applyFont="1" applyFill="1" applyAlignment="1">
      <alignment vertical="top" wrapText="1"/>
    </xf>
  </cellXfs>
  <cellStyles count="11">
    <cellStyle name="Дата" xfId="6" xr:uid="{73586420-A485-4730-B580-8DB9B56619FE}"/>
    <cellStyle name="Заголовки таблицы по центру" xfId="2" xr:uid="{E54A33C1-C9D7-4ED9-AA88-485A7CCDB7A5}"/>
    <cellStyle name="Нижняя граница" xfId="4" xr:uid="{9990DC2D-3509-4BBC-A1EB-C6468372A376}"/>
    <cellStyle name="Обычный" xfId="0" builtinId="0"/>
    <cellStyle name="Обычный 2" xfId="8" xr:uid="{9D5D5808-75FA-46AE-9D6C-4AB772FAF3D3}"/>
    <cellStyle name="Обычный 3" xfId="9" xr:uid="{0770CBA7-C9E5-4829-808E-BCC14E1CBCA4}"/>
    <cellStyle name="Обычный 4" xfId="10" xr:uid="{297C6BC8-13EE-43C5-9CD9-E318E6EBCDA8}"/>
    <cellStyle name="Подпись" xfId="7" xr:uid="{F9B8BD46-3BCE-4803-8C74-E78BAB1E4108}"/>
    <cellStyle name="Поставьте подпись" xfId="5" xr:uid="{F6342C85-585C-485E-B03B-4957A4357BBB}"/>
    <cellStyle name="Срок оплаты" xfId="3" xr:uid="{7764A2E1-9E86-43E7-940C-BC4373C548AB}"/>
    <cellStyle name="Телефон" xfId="1" xr:uid="{DF08C347-35C5-4E6A-A908-927B6BEEA4E8}"/>
  </cellStyles>
  <dxfs count="13"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7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9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/>
        <i val="0"/>
      </font>
      <fill>
        <patternFill patternType="solid">
          <fgColor theme="9"/>
          <bgColor theme="9"/>
        </patternFill>
      </fill>
      <border>
        <bottom style="thin">
          <color theme="3" tint="0.749961851863155"/>
        </bottom>
      </border>
    </dxf>
    <dxf>
      <fill>
        <patternFill patternType="solid">
          <fgColor theme="9"/>
          <bgColor theme="9"/>
        </patternFill>
      </fill>
    </dxf>
    <dxf>
      <font>
        <b/>
        <i val="0"/>
      </font>
      <fill>
        <patternFill patternType="solid">
          <fgColor theme="9"/>
          <bgColor theme="9"/>
        </patternFill>
      </fill>
    </dxf>
    <dxf>
      <font>
        <b val="0"/>
        <i val="0"/>
      </font>
      <fill>
        <patternFill patternType="solid">
          <fgColor auto="1"/>
        </patternFill>
      </fill>
      <border>
        <left/>
        <right/>
        <bottom/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/>
      </border>
    </dxf>
    <dxf>
      <border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 style="thin">
          <color theme="4"/>
        </horizontal>
      </border>
    </dxf>
  </dxfs>
  <tableStyles count="1" defaultTableStyle="TableStyleMedium2" defaultPivotStyle="PivotStyleLight16">
    <tableStyle name="Предложение по строительству" pivot="0" count="6" xr9:uid="{1A4C177C-E68B-419C-8D72-98C535EB605E}">
      <tableStyleElement type="wholeTable" dxfId="12"/>
      <tableStyleElement type="headerRow" dxfId="11"/>
      <tableStyleElement type="totalRow" dxfId="10"/>
      <tableStyleElement type="lastColumn" dxfId="9"/>
      <tableStyleElement type="lastHeaderCell" dxfId="8"/>
      <tableStyleElement type="lastTotalCell" dxfId="7"/>
    </tableStyle>
  </tableStyles>
  <colors>
    <mruColors>
      <color rgb="FF007BA7"/>
      <color rgb="FF004F6D"/>
      <color rgb="FF35A7D3"/>
      <color rgb="FFFF6140"/>
      <color rgb="FFFF9B9B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685924"/>
    <xdr:pic>
      <xdr:nvPicPr>
        <xdr:cNvPr id="2" name="Рисунок 14">
          <a:extLst>
            <a:ext uri="{FF2B5EF4-FFF2-40B4-BE49-F238E27FC236}">
              <a16:creationId xmlns:a16="http://schemas.microsoft.com/office/drawing/2014/main" id="{4801FA75-094A-440A-BE46-179D38007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685924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7</xdr:row>
      <xdr:rowOff>47625</xdr:rowOff>
    </xdr:from>
    <xdr:to>
      <xdr:col>6</xdr:col>
      <xdr:colOff>114300</xdr:colOff>
      <xdr:row>10</xdr:row>
      <xdr:rowOff>19050</xdr:rowOff>
    </xdr:to>
    <xdr:sp macro="" textlink="">
      <xdr:nvSpPr>
        <xdr:cNvPr id="4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350C6595-98B5-42D6-A58D-219270DB0413}"/>
            </a:ext>
          </a:extLst>
        </xdr:cNvPr>
        <xdr:cNvSpPr txBox="1"/>
      </xdr:nvSpPr>
      <xdr:spPr>
        <a:xfrm>
          <a:off x="238125" y="1314450"/>
          <a:ext cx="4410075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GeoReklama.BY</a:t>
          </a: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 на Яндекс.Картах</a:t>
          </a: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10</xdr:col>
      <xdr:colOff>771525</xdr:colOff>
      <xdr:row>10</xdr:row>
      <xdr:rowOff>19050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83F16E41-01FF-46CE-B1EF-E0A0E37533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647826"/>
          <a:ext cx="673417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FDDDA-AF3F-4A5E-B2BE-12360279CD81}" name="ГОРОДА" displayName="ГОРОДА" ref="M53:Q76" totalsRowShown="0" headerRowDxfId="6" dataDxfId="5">
  <autoFilter ref="M53:Q76" xr:uid="{3D96CCC1-2B07-4677-A1E5-3F8242E09BC1}"/>
  <tableColumns count="5">
    <tableColumn id="1" xr3:uid="{6CCA0E92-F006-412A-A60B-9FBB0D8163AD}" name="Города" dataDxfId="4"/>
    <tableColumn id="2" xr3:uid="{C05D8D09-2595-4763-AABA-4D74FB8F4FDA}" name="Население" dataDxfId="3"/>
    <tableColumn id="3" xr3:uid="{E0C2053E-C62E-494B-B205-D81D3280443A}" name="К-посетителя ПАМЯТНИКИ" dataDxfId="2"/>
    <tableColumn id="4" xr3:uid="{4C96737E-6348-4C45-9B72-618FACDD2936}" name="Цена клика" dataDxfId="1"/>
    <tableColumn id="5" xr3:uid="{16D6F1B2-3A46-40E9-9A61-79094C24366B}" name="Геореклама     1 объект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490A-93E3-4732-8FBD-200CB0A6884E}">
  <dimension ref="A10:Q113"/>
  <sheetViews>
    <sheetView tabSelected="1" workbookViewId="0">
      <selection activeCell="A14" sqref="A14:B14"/>
    </sheetView>
  </sheetViews>
  <sheetFormatPr defaultRowHeight="14.25" x14ac:dyDescent="0.2"/>
  <cols>
    <col min="1" max="1" width="18.42578125" style="2" customWidth="1"/>
    <col min="2" max="2" width="2.5703125" style="2" customWidth="1"/>
    <col min="3" max="3" width="21.42578125" style="2" customWidth="1"/>
    <col min="4" max="4" width="13" style="2" customWidth="1"/>
    <col min="5" max="5" width="3.85546875" style="2" customWidth="1"/>
    <col min="6" max="6" width="9.42578125" style="2" customWidth="1"/>
    <col min="7" max="7" width="2.140625" style="2" customWidth="1"/>
    <col min="8" max="8" width="5.5703125" style="2" customWidth="1"/>
    <col min="9" max="9" width="9.85546875" style="2" customWidth="1"/>
    <col min="10" max="10" width="3.140625" style="2" customWidth="1"/>
    <col min="11" max="11" width="12" style="2" customWidth="1"/>
    <col min="12" max="12" width="9.140625" style="2"/>
    <col min="13" max="13" width="23.28515625" style="2" customWidth="1"/>
    <col min="14" max="14" width="9.140625" style="2"/>
    <col min="15" max="15" width="12" style="2" customWidth="1"/>
    <col min="16" max="16" width="9.140625" style="2"/>
    <col min="17" max="17" width="12.28515625" style="2" customWidth="1"/>
    <col min="18" max="16384" width="9.140625" style="2"/>
  </cols>
  <sheetData>
    <row r="10" spans="1:11" ht="16.5" customHeight="1" x14ac:dyDescent="0.2"/>
    <row r="11" spans="1:11" ht="13.5" customHeight="1" x14ac:dyDescent="0.2">
      <c r="A11" s="110"/>
      <c r="B11" s="110"/>
      <c r="E11" s="110"/>
      <c r="F11" s="110"/>
      <c r="G11" s="110"/>
      <c r="H11" s="110"/>
      <c r="I11" s="110"/>
      <c r="J11" s="110"/>
      <c r="K11" s="110"/>
    </row>
    <row r="12" spans="1:11" ht="29.25" customHeight="1" x14ac:dyDescent="0.2">
      <c r="A12" s="96" t="s">
        <v>145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ht="15" customHeight="1" x14ac:dyDescent="0.2">
      <c r="A13" s="108" t="s">
        <v>97</v>
      </c>
      <c r="B13" s="109"/>
      <c r="C13" s="94" t="s">
        <v>20</v>
      </c>
      <c r="D13" s="92" t="s">
        <v>94</v>
      </c>
      <c r="E13" s="112" t="s">
        <v>95</v>
      </c>
      <c r="F13" s="112"/>
      <c r="G13" s="112"/>
      <c r="H13" s="112" t="s">
        <v>41</v>
      </c>
      <c r="I13" s="112"/>
      <c r="J13" s="112" t="s">
        <v>99</v>
      </c>
      <c r="K13" s="123"/>
    </row>
    <row r="14" spans="1:11" ht="15" customHeight="1" x14ac:dyDescent="0.2">
      <c r="A14" s="121" t="s">
        <v>12</v>
      </c>
      <c r="B14" s="121"/>
      <c r="C14" s="59">
        <f>VLOOKUP(A14,ГОРОДА[],2,0)</f>
        <v>170000</v>
      </c>
      <c r="D14" s="84">
        <f>VLOOKUP(A14,ГОРОДА[],3,0)</f>
        <v>1.2E-2</v>
      </c>
      <c r="E14" s="111">
        <v>3</v>
      </c>
      <c r="F14" s="111"/>
      <c r="G14" s="111"/>
      <c r="H14" s="113">
        <f>VLOOKUP(A14,ГОРОДА[],4,0)</f>
        <v>1.2</v>
      </c>
      <c r="I14" s="113"/>
      <c r="J14" s="124">
        <f>C14*D14*E14</f>
        <v>6120</v>
      </c>
      <c r="K14" s="124"/>
    </row>
    <row r="15" spans="1:11" ht="15" customHeight="1" x14ac:dyDescent="0.2">
      <c r="A15" s="106"/>
      <c r="B15" s="106"/>
      <c r="C15" s="35"/>
      <c r="D15" s="35"/>
      <c r="E15" s="117"/>
      <c r="F15" s="117"/>
      <c r="G15" s="117"/>
      <c r="H15" s="117"/>
      <c r="I15" s="117"/>
      <c r="J15" s="117"/>
      <c r="K15" s="117"/>
    </row>
    <row r="16" spans="1:11" ht="15" customHeight="1" x14ac:dyDescent="0.2">
      <c r="A16" s="107" t="s">
        <v>40</v>
      </c>
      <c r="B16" s="107"/>
      <c r="C16" s="36" t="s">
        <v>10</v>
      </c>
      <c r="D16" s="93" t="s">
        <v>11</v>
      </c>
      <c r="E16" s="118" t="s">
        <v>39</v>
      </c>
      <c r="F16" s="119"/>
      <c r="G16" s="120"/>
      <c r="H16" s="115" t="s">
        <v>130</v>
      </c>
      <c r="I16" s="115"/>
      <c r="J16" s="115"/>
      <c r="K16" s="115"/>
    </row>
    <row r="17" spans="1:11" ht="15" customHeight="1" x14ac:dyDescent="0.2">
      <c r="A17" s="106"/>
      <c r="B17" s="106"/>
      <c r="C17" s="77">
        <v>1000</v>
      </c>
      <c r="D17" s="78">
        <v>0.15</v>
      </c>
      <c r="E17" s="130">
        <v>0.02</v>
      </c>
      <c r="F17" s="130"/>
      <c r="G17" s="130"/>
      <c r="H17" s="116">
        <v>2</v>
      </c>
      <c r="I17" s="116"/>
      <c r="J17" s="79" t="s">
        <v>92</v>
      </c>
      <c r="K17" s="79"/>
    </row>
    <row r="18" spans="1:11" ht="29.25" customHeight="1" x14ac:dyDescent="0.2">
      <c r="A18" s="96" t="s">
        <v>137</v>
      </c>
      <c r="B18" s="96"/>
      <c r="C18" s="96"/>
      <c r="D18" s="99" t="s">
        <v>44</v>
      </c>
      <c r="E18" s="100"/>
      <c r="F18" s="100"/>
      <c r="G18" s="101"/>
      <c r="H18" s="98" t="s">
        <v>93</v>
      </c>
      <c r="I18" s="98"/>
      <c r="J18" s="74">
        <f>H17</f>
        <v>2</v>
      </c>
      <c r="K18" s="75" t="s">
        <v>92</v>
      </c>
    </row>
    <row r="19" spans="1:11" ht="20.100000000000001" customHeight="1" x14ac:dyDescent="0.2">
      <c r="A19" s="107" t="s">
        <v>50</v>
      </c>
      <c r="B19" s="107"/>
      <c r="C19" s="70"/>
      <c r="D19" s="97">
        <f>D21*$C$17</f>
        <v>10200.000000000002</v>
      </c>
      <c r="E19" s="97"/>
      <c r="F19" s="97"/>
      <c r="G19" s="97"/>
      <c r="H19" s="97">
        <f>H21*$C$17</f>
        <v>244800</v>
      </c>
      <c r="I19" s="97"/>
      <c r="J19" s="97"/>
      <c r="K19" s="97"/>
    </row>
    <row r="20" spans="1:11" ht="20.100000000000001" customHeight="1" x14ac:dyDescent="0.2">
      <c r="A20" s="107" t="s">
        <v>138</v>
      </c>
      <c r="B20" s="107"/>
      <c r="C20" s="70"/>
      <c r="D20" s="103">
        <f>J14/12</f>
        <v>510</v>
      </c>
      <c r="E20" s="103"/>
      <c r="F20" s="103"/>
      <c r="G20" s="103"/>
      <c r="H20" s="103">
        <f>J14*H17</f>
        <v>12240</v>
      </c>
      <c r="I20" s="103"/>
      <c r="J20" s="103"/>
      <c r="K20" s="103"/>
    </row>
    <row r="21" spans="1:11" ht="20.100000000000001" customHeight="1" x14ac:dyDescent="0.2">
      <c r="A21" s="107" t="s">
        <v>100</v>
      </c>
      <c r="B21" s="107"/>
      <c r="C21" s="71"/>
      <c r="D21" s="102">
        <f>D20*$E$17</f>
        <v>10.200000000000001</v>
      </c>
      <c r="E21" s="102"/>
      <c r="F21" s="102"/>
      <c r="G21" s="102"/>
      <c r="H21" s="102">
        <f>H20*$E$17</f>
        <v>244.8</v>
      </c>
      <c r="I21" s="102"/>
      <c r="J21" s="102"/>
      <c r="K21" s="102"/>
    </row>
    <row r="22" spans="1:11" ht="20.100000000000001" customHeight="1" x14ac:dyDescent="0.2">
      <c r="A22" s="107" t="s">
        <v>42</v>
      </c>
      <c r="B22" s="107"/>
      <c r="C22" s="85"/>
      <c r="D22" s="104">
        <f>D19*$D$17</f>
        <v>1530.0000000000002</v>
      </c>
      <c r="E22" s="104"/>
      <c r="F22" s="104"/>
      <c r="G22" s="104"/>
      <c r="H22" s="104">
        <f>H19*$D$17</f>
        <v>36720</v>
      </c>
      <c r="I22" s="104"/>
      <c r="J22" s="104"/>
      <c r="K22" s="104"/>
    </row>
    <row r="23" spans="1:11" ht="29.25" customHeight="1" x14ac:dyDescent="0.2">
      <c r="A23" s="90" t="s">
        <v>140</v>
      </c>
      <c r="B23" s="74">
        <f>H17</f>
        <v>2</v>
      </c>
      <c r="C23" s="75" t="s">
        <v>92</v>
      </c>
      <c r="D23" s="114" t="s">
        <v>129</v>
      </c>
      <c r="E23" s="114"/>
      <c r="F23" s="114"/>
      <c r="G23" s="128" t="s">
        <v>141</v>
      </c>
      <c r="H23" s="129"/>
      <c r="I23" s="125" t="s">
        <v>46</v>
      </c>
      <c r="J23" s="125"/>
      <c r="K23" s="125"/>
    </row>
    <row r="24" spans="1:11" ht="20.100000000000001" customHeight="1" x14ac:dyDescent="0.2">
      <c r="A24" s="155" t="s">
        <v>45</v>
      </c>
      <c r="B24" s="155"/>
      <c r="C24" s="156" t="s">
        <v>136</v>
      </c>
      <c r="D24" s="126">
        <f>(D25+D26)*12*H17</f>
        <v>15888</v>
      </c>
      <c r="E24" s="126"/>
      <c r="F24" s="126"/>
      <c r="G24" s="88" t="s">
        <v>142</v>
      </c>
      <c r="H24" s="89">
        <f>D24/I24</f>
        <v>12.036363636363637</v>
      </c>
      <c r="I24" s="127">
        <f>VLOOKUP(A14,ГОРОДА[],5,0)*E14+I25*12*H17+I26*12*H17</f>
        <v>1320</v>
      </c>
      <c r="J24" s="127"/>
      <c r="K24" s="127"/>
    </row>
    <row r="25" spans="1:11" ht="15" customHeight="1" x14ac:dyDescent="0.2">
      <c r="A25" s="107"/>
      <c r="B25" s="107"/>
      <c r="C25" s="15" t="s">
        <v>131</v>
      </c>
      <c r="D25" s="122">
        <v>50</v>
      </c>
      <c r="E25" s="122"/>
      <c r="F25" s="122"/>
      <c r="G25" s="105"/>
      <c r="H25" s="105"/>
      <c r="I25" s="122">
        <v>0</v>
      </c>
      <c r="J25" s="122"/>
      <c r="K25" s="122"/>
    </row>
    <row r="26" spans="1:11" ht="15" customHeight="1" x14ac:dyDescent="0.2">
      <c r="A26" s="107"/>
      <c r="B26" s="107"/>
      <c r="C26" s="15" t="s">
        <v>135</v>
      </c>
      <c r="D26" s="122">
        <f>J14/12*H14</f>
        <v>612</v>
      </c>
      <c r="E26" s="122"/>
      <c r="F26" s="122"/>
      <c r="G26" s="105"/>
      <c r="H26" s="105"/>
      <c r="I26" s="122">
        <v>0</v>
      </c>
      <c r="J26" s="122"/>
      <c r="K26" s="122"/>
    </row>
    <row r="27" spans="1:11" ht="15" customHeight="1" x14ac:dyDescent="0.2">
      <c r="A27" s="107"/>
      <c r="B27" s="107"/>
      <c r="C27" s="14"/>
      <c r="D27" s="140"/>
      <c r="E27" s="140"/>
      <c r="F27" s="140"/>
      <c r="G27" s="133"/>
      <c r="H27" s="133"/>
      <c r="I27" s="140"/>
      <c r="J27" s="140"/>
      <c r="K27" s="140"/>
    </row>
    <row r="28" spans="1:11" ht="20.100000000000001" customHeight="1" x14ac:dyDescent="0.2">
      <c r="A28" s="155" t="s">
        <v>132</v>
      </c>
      <c r="B28" s="155"/>
      <c r="C28" s="156" t="s">
        <v>112</v>
      </c>
      <c r="D28" s="72">
        <f>D24/(D22/30)/30</f>
        <v>10.384313725490195</v>
      </c>
      <c r="E28" s="139" t="s">
        <v>37</v>
      </c>
      <c r="F28" s="139"/>
      <c r="G28" s="157" t="s">
        <v>142</v>
      </c>
      <c r="H28" s="158">
        <f>D28/I28</f>
        <v>12.036363636363635</v>
      </c>
      <c r="I28" s="87">
        <f>I24/(D22/30)/30</f>
        <v>0.86274509803921562</v>
      </c>
      <c r="J28" s="139" t="s">
        <v>37</v>
      </c>
      <c r="K28" s="139"/>
    </row>
    <row r="29" spans="1:11" ht="15" customHeight="1" x14ac:dyDescent="0.2">
      <c r="A29" s="107"/>
      <c r="B29" s="107"/>
      <c r="C29" s="86" t="s">
        <v>101</v>
      </c>
      <c r="D29" s="137">
        <f>(D22-D25-D26)/(D25+D26)</f>
        <v>1.3111782477341394</v>
      </c>
      <c r="E29" s="137"/>
      <c r="F29" s="137"/>
      <c r="G29" s="88" t="s">
        <v>142</v>
      </c>
      <c r="H29" s="89">
        <f>I29/D29</f>
        <v>20.453498114788431</v>
      </c>
      <c r="I29" s="137">
        <f>(H22-I24)/I24</f>
        <v>26.818181818181817</v>
      </c>
      <c r="J29" s="137"/>
      <c r="K29" s="137"/>
    </row>
    <row r="30" spans="1:11" ht="15" customHeight="1" x14ac:dyDescent="0.2">
      <c r="A30" s="107"/>
      <c r="B30" s="107"/>
      <c r="C30" s="68"/>
      <c r="D30" s="141"/>
      <c r="E30" s="141"/>
      <c r="F30" s="141"/>
      <c r="G30" s="131"/>
      <c r="H30" s="131"/>
      <c r="I30" s="141"/>
      <c r="J30" s="141"/>
      <c r="K30" s="141"/>
    </row>
    <row r="31" spans="1:11" ht="20.100000000000001" customHeight="1" x14ac:dyDescent="0.2">
      <c r="A31" s="155" t="s">
        <v>134</v>
      </c>
      <c r="B31" s="155"/>
      <c r="C31" s="156" t="s">
        <v>113</v>
      </c>
      <c r="D31" s="138">
        <f>D24/H21</f>
        <v>64.901960784313729</v>
      </c>
      <c r="E31" s="138"/>
      <c r="F31" s="138"/>
      <c r="G31" s="157" t="s">
        <v>142</v>
      </c>
      <c r="H31" s="158">
        <f>D31/I31</f>
        <v>12.036363636363639</v>
      </c>
      <c r="I31" s="138">
        <f>I24/H21</f>
        <v>5.3921568627450975</v>
      </c>
      <c r="J31" s="138"/>
      <c r="K31" s="138"/>
    </row>
    <row r="32" spans="1:11" ht="15" customHeight="1" x14ac:dyDescent="0.2">
      <c r="A32" s="107"/>
      <c r="B32" s="107"/>
      <c r="C32" s="91" t="s">
        <v>102</v>
      </c>
      <c r="D32" s="73">
        <f>D29</f>
        <v>1.3111782477341394</v>
      </c>
      <c r="E32" s="82" t="s">
        <v>43</v>
      </c>
      <c r="F32" s="83">
        <v>1</v>
      </c>
      <c r="G32" s="88" t="s">
        <v>142</v>
      </c>
      <c r="H32" s="83">
        <f>I32/D32</f>
        <v>20.453498114788431</v>
      </c>
      <c r="I32" s="69">
        <f>I29</f>
        <v>26.818181818181817</v>
      </c>
      <c r="J32" s="80" t="s">
        <v>43</v>
      </c>
      <c r="K32" s="81">
        <v>1</v>
      </c>
    </row>
    <row r="33" spans="1:11" ht="15" customHeight="1" x14ac:dyDescent="0.2">
      <c r="A33" s="107"/>
      <c r="B33" s="107"/>
      <c r="C33" s="14"/>
      <c r="D33" s="132"/>
      <c r="E33" s="132"/>
      <c r="F33" s="132"/>
      <c r="G33" s="134"/>
      <c r="H33" s="134"/>
      <c r="I33" s="132"/>
      <c r="J33" s="132"/>
      <c r="K33" s="132"/>
    </row>
    <row r="34" spans="1:11" ht="20.100000000000001" customHeight="1" x14ac:dyDescent="0.2">
      <c r="A34" s="155" t="s">
        <v>133</v>
      </c>
      <c r="B34" s="155"/>
      <c r="C34" s="159" t="s">
        <v>139</v>
      </c>
      <c r="D34" s="135">
        <f>D24/H19</f>
        <v>6.490196078431372E-2</v>
      </c>
      <c r="E34" s="135"/>
      <c r="F34" s="135"/>
      <c r="G34" s="157" t="s">
        <v>142</v>
      </c>
      <c r="H34" s="158">
        <f>D34/I34</f>
        <v>12.036363636363635</v>
      </c>
      <c r="I34" s="136">
        <f>I24/H19</f>
        <v>5.392156862745098E-3</v>
      </c>
      <c r="J34" s="136"/>
      <c r="K34" s="136"/>
    </row>
    <row r="35" spans="1:11" ht="30" customHeight="1" x14ac:dyDescent="0.2">
      <c r="A35" s="96" t="s">
        <v>143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</row>
    <row r="36" spans="1:11" ht="15" customHeight="1" x14ac:dyDescent="0.2">
      <c r="A36" s="76"/>
      <c r="B36" s="42"/>
      <c r="C36" s="95" t="s">
        <v>144</v>
      </c>
      <c r="D36" s="95"/>
      <c r="E36" s="95"/>
      <c r="F36" s="95"/>
      <c r="G36" s="95" t="s">
        <v>65</v>
      </c>
      <c r="H36" s="95"/>
      <c r="I36" s="95"/>
      <c r="J36" s="95"/>
      <c r="K36" s="95"/>
    </row>
    <row r="37" spans="1:11" ht="15" customHeight="1" x14ac:dyDescent="0.2">
      <c r="A37" s="11"/>
      <c r="B37" s="11"/>
      <c r="C37" s="95" t="s">
        <v>67</v>
      </c>
      <c r="D37" s="95"/>
      <c r="E37" s="95"/>
      <c r="F37" s="95"/>
      <c r="G37" s="95" t="s">
        <v>64</v>
      </c>
      <c r="H37" s="95"/>
      <c r="I37" s="95"/>
      <c r="J37" s="95"/>
      <c r="K37" s="95"/>
    </row>
    <row r="38" spans="1:11" ht="15.75" x14ac:dyDescent="0.2">
      <c r="A38" s="11"/>
      <c r="B38" s="11"/>
      <c r="C38" s="95" t="s">
        <v>66</v>
      </c>
      <c r="D38" s="95"/>
      <c r="E38" s="95"/>
      <c r="F38" s="95"/>
      <c r="G38" s="95" t="s">
        <v>71</v>
      </c>
      <c r="H38" s="95"/>
      <c r="I38" s="95"/>
      <c r="J38" s="95"/>
      <c r="K38" s="95"/>
    </row>
    <row r="39" spans="1:11" ht="15.75" x14ac:dyDescent="0.2">
      <c r="A39" s="11"/>
      <c r="B39" s="11"/>
      <c r="C39" s="95" t="s">
        <v>68</v>
      </c>
      <c r="D39" s="95"/>
      <c r="E39" s="95"/>
      <c r="F39" s="95"/>
      <c r="G39" s="95"/>
      <c r="H39" s="95"/>
      <c r="I39" s="95"/>
      <c r="J39" s="95"/>
      <c r="K39" s="95"/>
    </row>
    <row r="40" spans="1:11" x14ac:dyDescent="0.2">
      <c r="D40" s="12"/>
      <c r="E40" s="12"/>
      <c r="F40" s="12"/>
      <c r="G40" s="12"/>
      <c r="H40" s="12"/>
      <c r="I40" s="12"/>
      <c r="J40" s="12"/>
      <c r="K40" s="12"/>
    </row>
    <row r="41" spans="1:11" x14ac:dyDescent="0.2">
      <c r="D41" s="12"/>
      <c r="E41" s="12"/>
      <c r="F41" s="12"/>
      <c r="G41" s="12"/>
      <c r="H41" s="12"/>
      <c r="I41" s="12"/>
      <c r="J41" s="12"/>
      <c r="K41" s="12"/>
    </row>
    <row r="42" spans="1:11" x14ac:dyDescent="0.2">
      <c r="D42" s="12"/>
      <c r="E42" s="12"/>
      <c r="F42" s="12"/>
      <c r="G42" s="12"/>
      <c r="H42" s="12"/>
      <c r="I42" s="12"/>
      <c r="J42" s="12"/>
      <c r="K42" s="12"/>
    </row>
    <row r="43" spans="1:11" x14ac:dyDescent="0.2">
      <c r="D43" s="12"/>
      <c r="E43" s="12"/>
      <c r="F43" s="12"/>
      <c r="G43" s="12"/>
      <c r="H43" s="12"/>
      <c r="I43" s="12"/>
      <c r="J43" s="12"/>
      <c r="K43" s="12"/>
    </row>
    <row r="44" spans="1:11" x14ac:dyDescent="0.2">
      <c r="D44" s="12"/>
      <c r="E44" s="12"/>
      <c r="F44" s="12"/>
      <c r="G44" s="12"/>
      <c r="H44" s="12"/>
      <c r="I44" s="12"/>
      <c r="J44" s="12"/>
      <c r="K44" s="12"/>
    </row>
    <row r="45" spans="1:11" x14ac:dyDescent="0.2">
      <c r="D45" s="12"/>
      <c r="E45" s="12"/>
      <c r="F45" s="12"/>
      <c r="G45" s="12"/>
      <c r="H45" s="12"/>
      <c r="I45" s="12"/>
      <c r="J45" s="12"/>
      <c r="K45" s="12"/>
    </row>
    <row r="46" spans="1:11" x14ac:dyDescent="0.2">
      <c r="D46" s="12"/>
      <c r="E46" s="12"/>
      <c r="F46" s="12"/>
      <c r="G46" s="12"/>
      <c r="H46" s="12"/>
      <c r="I46" s="12"/>
      <c r="J46" s="12"/>
      <c r="K46" s="12"/>
    </row>
    <row r="47" spans="1:11" x14ac:dyDescent="0.2">
      <c r="D47" s="12"/>
      <c r="E47" s="12"/>
      <c r="F47" s="12"/>
      <c r="G47" s="12"/>
      <c r="H47" s="12"/>
      <c r="I47" s="12"/>
      <c r="J47" s="12"/>
      <c r="K47" s="12"/>
    </row>
    <row r="48" spans="1:11" x14ac:dyDescent="0.2">
      <c r="D48" s="12"/>
      <c r="E48" s="12"/>
      <c r="F48" s="12"/>
      <c r="G48" s="12"/>
      <c r="H48" s="12"/>
      <c r="I48" s="12"/>
      <c r="J48" s="12"/>
      <c r="K48" s="12"/>
    </row>
    <row r="49" spans="4:17" x14ac:dyDescent="0.2">
      <c r="D49" s="12"/>
      <c r="E49" s="12"/>
      <c r="F49" s="12"/>
      <c r="G49" s="12"/>
      <c r="H49" s="12"/>
      <c r="I49" s="12"/>
      <c r="J49" s="12"/>
      <c r="K49" s="12"/>
    </row>
    <row r="50" spans="4:17" x14ac:dyDescent="0.2">
      <c r="D50" s="12"/>
      <c r="E50" s="12"/>
      <c r="F50" s="12"/>
      <c r="G50" s="12"/>
      <c r="H50" s="12"/>
      <c r="I50" s="12"/>
      <c r="J50" s="12"/>
      <c r="K50" s="12"/>
    </row>
    <row r="51" spans="4:17" x14ac:dyDescent="0.2">
      <c r="D51" s="12"/>
      <c r="E51" s="12"/>
      <c r="F51" s="12"/>
      <c r="G51" s="12"/>
      <c r="H51" s="12"/>
      <c r="I51" s="12"/>
      <c r="J51" s="12"/>
      <c r="K51" s="12"/>
    </row>
    <row r="52" spans="4:17" x14ac:dyDescent="0.2">
      <c r="D52" s="12"/>
      <c r="E52" s="12"/>
      <c r="F52" s="12"/>
      <c r="G52" s="12"/>
      <c r="H52" s="12"/>
      <c r="I52" s="12"/>
      <c r="J52" s="12"/>
      <c r="K52" s="12"/>
    </row>
    <row r="53" spans="4:17" ht="22.5" x14ac:dyDescent="0.2">
      <c r="D53" s="12"/>
      <c r="E53" s="12"/>
      <c r="F53" s="12"/>
      <c r="G53" s="12"/>
      <c r="H53" s="12"/>
      <c r="I53" s="12"/>
      <c r="J53" s="12"/>
      <c r="K53" s="12"/>
      <c r="M53" s="37" t="s">
        <v>36</v>
      </c>
      <c r="N53" s="37" t="s">
        <v>20</v>
      </c>
      <c r="O53" s="38" t="s">
        <v>96</v>
      </c>
      <c r="P53" s="38" t="s">
        <v>41</v>
      </c>
      <c r="Q53" s="38" t="s">
        <v>98</v>
      </c>
    </row>
    <row r="54" spans="4:17" ht="15.75" x14ac:dyDescent="0.25">
      <c r="D54" s="12"/>
      <c r="E54" s="12"/>
      <c r="F54" s="12"/>
      <c r="G54" s="12"/>
      <c r="H54" s="12"/>
      <c r="I54" s="12"/>
      <c r="J54" s="12"/>
      <c r="K54" s="12"/>
      <c r="M54" s="9" t="s">
        <v>12</v>
      </c>
      <c r="N54" s="40">
        <v>170000</v>
      </c>
      <c r="O54" s="37">
        <f>'Яндекс.Статистика "Памятники"'!F29</f>
        <v>1.2E-2</v>
      </c>
      <c r="P54" s="39">
        <v>1.2</v>
      </c>
      <c r="Q54" s="41">
        <v>440</v>
      </c>
    </row>
    <row r="55" spans="4:17" ht="15" x14ac:dyDescent="0.2">
      <c r="D55" s="12"/>
      <c r="E55" s="12"/>
      <c r="F55" s="12"/>
      <c r="G55" s="12"/>
      <c r="H55" s="12"/>
      <c r="I55" s="12"/>
      <c r="J55" s="12"/>
      <c r="K55" s="12"/>
      <c r="M55" s="8" t="s">
        <v>14</v>
      </c>
      <c r="N55" s="40">
        <v>1996000</v>
      </c>
      <c r="O55" s="67">
        <f>'Яндекс.Статистика "Памятники"'!F85</f>
        <v>2.2397971368347355E-2</v>
      </c>
      <c r="P55" s="39">
        <v>1.4</v>
      </c>
      <c r="Q55" s="41">
        <v>1320</v>
      </c>
    </row>
    <row r="56" spans="4:17" ht="15" x14ac:dyDescent="0.2">
      <c r="D56" s="12"/>
      <c r="E56" s="12"/>
      <c r="F56" s="12"/>
      <c r="G56" s="12"/>
      <c r="H56" s="12"/>
      <c r="I56" s="12"/>
      <c r="J56" s="12"/>
      <c r="K56" s="12"/>
      <c r="M56" s="7" t="s">
        <v>13</v>
      </c>
      <c r="N56" s="40">
        <v>340000</v>
      </c>
      <c r="O56" s="67">
        <f>'Яндекс.Статистика "Памятники"'!F57</f>
        <v>1.3887490747594378E-2</v>
      </c>
      <c r="P56" s="39">
        <v>1.2</v>
      </c>
      <c r="Q56" s="41">
        <v>440</v>
      </c>
    </row>
    <row r="57" spans="4:17" ht="15" x14ac:dyDescent="0.2">
      <c r="D57" s="12"/>
      <c r="E57" s="12"/>
      <c r="F57" s="12"/>
      <c r="G57" s="12"/>
      <c r="H57" s="12"/>
      <c r="I57" s="12"/>
      <c r="J57" s="12"/>
      <c r="K57" s="12"/>
      <c r="M57" s="7" t="s">
        <v>15</v>
      </c>
      <c r="N57" s="40">
        <v>357000</v>
      </c>
      <c r="O57" s="67">
        <f>'Яндекс.Статистика "Памятники"'!F113</f>
        <v>1.5319868880194565E-2</v>
      </c>
      <c r="P57" s="39">
        <v>1.2</v>
      </c>
      <c r="Q57" s="41">
        <v>440</v>
      </c>
    </row>
    <row r="58" spans="4:17" ht="15" x14ac:dyDescent="0.2">
      <c r="D58" s="12"/>
      <c r="E58" s="12"/>
      <c r="F58" s="12"/>
      <c r="G58" s="12"/>
      <c r="H58" s="12"/>
      <c r="I58" s="12"/>
      <c r="J58" s="12"/>
      <c r="K58" s="12"/>
      <c r="M58" s="7" t="s">
        <v>16</v>
      </c>
      <c r="N58" s="40">
        <v>360000</v>
      </c>
      <c r="O58" s="67">
        <f>'Яндекс.Статистика "Памятники"'!F141</f>
        <v>2.6752669979909063E-2</v>
      </c>
      <c r="P58" s="39">
        <v>1.2</v>
      </c>
      <c r="Q58" s="41">
        <v>440</v>
      </c>
    </row>
    <row r="59" spans="4:17" ht="15" x14ac:dyDescent="0.2">
      <c r="D59" s="12"/>
      <c r="E59" s="12"/>
      <c r="F59" s="12"/>
      <c r="G59" s="12"/>
      <c r="H59" s="12"/>
      <c r="I59" s="12"/>
      <c r="J59" s="12"/>
      <c r="K59" s="12"/>
      <c r="M59" s="7" t="s">
        <v>17</v>
      </c>
      <c r="N59" s="40">
        <v>353000</v>
      </c>
      <c r="O59" s="67">
        <f>'Яндекс.Статистика "Памятники"'!F169</f>
        <v>1.6964959331352496E-2</v>
      </c>
      <c r="P59" s="39">
        <v>1.2</v>
      </c>
      <c r="Q59" s="41">
        <v>440</v>
      </c>
    </row>
    <row r="60" spans="4:17" ht="15" x14ac:dyDescent="0.2">
      <c r="D60" s="12"/>
      <c r="E60" s="12"/>
      <c r="F60" s="12"/>
      <c r="G60" s="12"/>
      <c r="H60" s="12"/>
      <c r="I60" s="12"/>
      <c r="J60" s="12"/>
      <c r="K60" s="12"/>
      <c r="M60" s="7" t="s">
        <v>18</v>
      </c>
      <c r="N60" s="40">
        <v>500000</v>
      </c>
      <c r="O60" s="67">
        <f>'Яндекс.Статистика "Памятники"'!F197</f>
        <v>1.5317364914877871E-2</v>
      </c>
      <c r="P60" s="39">
        <v>1.2</v>
      </c>
      <c r="Q60" s="41">
        <v>440</v>
      </c>
    </row>
    <row r="61" spans="4:17" ht="15" x14ac:dyDescent="0.2">
      <c r="D61" s="12"/>
      <c r="E61" s="12"/>
      <c r="F61" s="12"/>
      <c r="G61" s="12"/>
      <c r="H61" s="12"/>
      <c r="I61" s="12"/>
      <c r="J61" s="12"/>
      <c r="K61" s="12"/>
      <c r="M61" s="8" t="s">
        <v>19</v>
      </c>
      <c r="N61" s="40">
        <v>13000000</v>
      </c>
      <c r="O61" s="67">
        <f>'Яндекс.Статистика "Памятники"'!F225</f>
        <v>6.1043425382907253E-2</v>
      </c>
      <c r="P61" s="39">
        <v>3.1</v>
      </c>
      <c r="Q61" s="41">
        <v>1320</v>
      </c>
    </row>
    <row r="62" spans="4:17" ht="15" x14ac:dyDescent="0.2">
      <c r="D62" s="12"/>
      <c r="E62" s="12"/>
      <c r="F62" s="12"/>
      <c r="G62" s="12"/>
      <c r="H62" s="12"/>
      <c r="I62" s="12"/>
      <c r="J62" s="12"/>
      <c r="K62" s="12"/>
      <c r="M62" s="7" t="s">
        <v>21</v>
      </c>
      <c r="N62" s="40">
        <v>5590000</v>
      </c>
      <c r="O62" s="67">
        <f>'Яндекс.Статистика "Памятники"'!F253</f>
        <v>4.4034787721014983E-2</v>
      </c>
      <c r="P62" s="39">
        <v>2.8</v>
      </c>
      <c r="Q62" s="41">
        <v>1320</v>
      </c>
    </row>
    <row r="63" spans="4:17" ht="15" x14ac:dyDescent="0.2">
      <c r="D63" s="12"/>
      <c r="E63" s="12"/>
      <c r="F63" s="12"/>
      <c r="G63" s="12"/>
      <c r="H63" s="12"/>
      <c r="I63" s="12"/>
      <c r="J63" s="12"/>
      <c r="K63" s="12"/>
      <c r="M63" s="7" t="s">
        <v>22</v>
      </c>
      <c r="N63" s="40">
        <v>1630000</v>
      </c>
      <c r="O63" s="67">
        <f>'Яндекс.Статистика "Памятники"'!F281</f>
        <v>1.3398685661849902E-2</v>
      </c>
      <c r="P63" s="39">
        <v>2.1</v>
      </c>
      <c r="Q63" s="41">
        <v>1320</v>
      </c>
    </row>
    <row r="64" spans="4:17" ht="15" x14ac:dyDescent="0.2">
      <c r="D64" s="12"/>
      <c r="E64" s="12"/>
      <c r="F64" s="12"/>
      <c r="G64" s="12"/>
      <c r="H64" s="12"/>
      <c r="I64" s="12"/>
      <c r="J64" s="12"/>
      <c r="K64" s="12"/>
      <c r="M64" s="7" t="s">
        <v>29</v>
      </c>
      <c r="N64" s="40">
        <v>1550000</v>
      </c>
      <c r="O64" s="67">
        <f>'Яндекс.Статистика "Памятники"'!F309</f>
        <v>1.5891929254021074E-2</v>
      </c>
      <c r="P64" s="39">
        <v>2.1</v>
      </c>
      <c r="Q64" s="41">
        <v>1320</v>
      </c>
    </row>
    <row r="65" spans="4:17" ht="15" x14ac:dyDescent="0.2">
      <c r="D65" s="12"/>
      <c r="E65" s="12"/>
      <c r="F65" s="12"/>
      <c r="G65" s="12"/>
      <c r="H65" s="12"/>
      <c r="I65" s="12"/>
      <c r="J65" s="12"/>
      <c r="K65" s="12"/>
      <c r="M65" s="7" t="s">
        <v>23</v>
      </c>
      <c r="N65" s="40">
        <v>1300000</v>
      </c>
      <c r="O65" s="67">
        <f>'Яндекс.Статистика "Памятники"'!F337</f>
        <v>6.7071764240097783E-3</v>
      </c>
      <c r="P65" s="39">
        <v>2.1</v>
      </c>
      <c r="Q65" s="41">
        <v>1320</v>
      </c>
    </row>
    <row r="66" spans="4:17" ht="15" x14ac:dyDescent="0.2">
      <c r="D66" s="12"/>
      <c r="E66" s="12"/>
      <c r="F66" s="12"/>
      <c r="G66" s="12"/>
      <c r="H66" s="12"/>
      <c r="I66" s="12"/>
      <c r="J66" s="12"/>
      <c r="K66" s="12"/>
      <c r="M66" s="7" t="s">
        <v>24</v>
      </c>
      <c r="N66" s="40">
        <v>1100000</v>
      </c>
      <c r="O66" s="67">
        <f>'Яндекс.Статистика "Памятники"'!F365</f>
        <v>8.8854555493909654E-3</v>
      </c>
      <c r="P66" s="39">
        <v>2.1</v>
      </c>
      <c r="Q66" s="41">
        <v>1320</v>
      </c>
    </row>
    <row r="67" spans="4:17" ht="15" x14ac:dyDescent="0.2">
      <c r="D67" s="12"/>
      <c r="E67" s="12"/>
      <c r="F67" s="12"/>
      <c r="G67" s="12"/>
      <c r="H67" s="12"/>
      <c r="I67" s="12"/>
      <c r="J67" s="12"/>
      <c r="K67" s="12"/>
      <c r="M67" s="7" t="s">
        <v>25</v>
      </c>
      <c r="N67" s="40">
        <v>1220000</v>
      </c>
      <c r="O67" s="67">
        <f>'Яндекс.Статистика "Памятники"'!F393</f>
        <v>1.3683666375797959E-2</v>
      </c>
      <c r="P67" s="39">
        <v>2.1</v>
      </c>
      <c r="Q67" s="41">
        <v>1320</v>
      </c>
    </row>
    <row r="68" spans="4:17" ht="15" x14ac:dyDescent="0.2">
      <c r="D68" s="12"/>
      <c r="E68" s="12"/>
      <c r="F68" s="12"/>
      <c r="G68" s="12"/>
      <c r="H68" s="12"/>
      <c r="I68" s="12"/>
      <c r="J68" s="12"/>
      <c r="K68" s="12"/>
      <c r="M68" s="7" t="s">
        <v>26</v>
      </c>
      <c r="N68" s="40">
        <v>1190000</v>
      </c>
      <c r="O68" s="67">
        <f>'Яндекс.Статистика "Памятники"'!F421</f>
        <v>7.1553119732418449E-3</v>
      </c>
      <c r="P68" s="39">
        <v>2.1</v>
      </c>
      <c r="Q68" s="41">
        <v>1320</v>
      </c>
    </row>
    <row r="69" spans="4:17" ht="15" x14ac:dyDescent="0.2">
      <c r="D69" s="12"/>
      <c r="E69" s="12"/>
      <c r="F69" s="12"/>
      <c r="G69" s="12"/>
      <c r="H69" s="12"/>
      <c r="I69" s="12"/>
      <c r="J69" s="12"/>
      <c r="K69" s="12"/>
      <c r="M69" s="7" t="s">
        <v>27</v>
      </c>
      <c r="N69" s="40">
        <v>1190000</v>
      </c>
      <c r="O69" s="67">
        <f>'Яндекс.Статистика "Памятники"'!F449</f>
        <v>6.5086353578943058E-3</v>
      </c>
      <c r="P69" s="39">
        <v>2.1</v>
      </c>
      <c r="Q69" s="41">
        <v>1320</v>
      </c>
    </row>
    <row r="70" spans="4:17" ht="15" x14ac:dyDescent="0.2">
      <c r="D70" s="12"/>
      <c r="E70" s="12"/>
      <c r="F70" s="12"/>
      <c r="G70" s="12"/>
      <c r="H70" s="12"/>
      <c r="I70" s="12"/>
      <c r="J70" s="12"/>
      <c r="K70" s="12"/>
      <c r="M70" s="7" t="s">
        <v>28</v>
      </c>
      <c r="N70" s="40">
        <v>1170000</v>
      </c>
      <c r="O70" s="67">
        <f>'Яндекс.Статистика "Памятники"'!F477</f>
        <v>9.0594153406540461E-3</v>
      </c>
      <c r="P70" s="39">
        <v>2.1</v>
      </c>
      <c r="Q70" s="41">
        <v>1320</v>
      </c>
    </row>
    <row r="71" spans="4:17" ht="15" x14ac:dyDescent="0.2">
      <c r="D71" s="12"/>
      <c r="E71" s="12"/>
      <c r="F71" s="12"/>
      <c r="G71" s="12"/>
      <c r="H71" s="12"/>
      <c r="I71" s="12"/>
      <c r="J71" s="12"/>
      <c r="K71" s="12"/>
      <c r="M71" s="7" t="s">
        <v>30</v>
      </c>
      <c r="N71" s="40">
        <v>1145000</v>
      </c>
      <c r="O71" s="67">
        <f>'Яндекс.Статистика "Памятники"'!F505</f>
        <v>8.37140976868655E-3</v>
      </c>
      <c r="P71" s="39">
        <v>2.1</v>
      </c>
      <c r="Q71" s="41">
        <v>1320</v>
      </c>
    </row>
    <row r="72" spans="4:17" ht="15" x14ac:dyDescent="0.2">
      <c r="D72" s="12"/>
      <c r="E72" s="12"/>
      <c r="F72" s="12"/>
      <c r="G72" s="12"/>
      <c r="H72" s="12"/>
      <c r="I72" s="12"/>
      <c r="J72" s="12"/>
      <c r="K72" s="12"/>
      <c r="M72" s="7" t="s">
        <v>31</v>
      </c>
      <c r="N72" s="40">
        <v>1140000</v>
      </c>
      <c r="O72" s="67">
        <f>'Яндекс.Статистика "Памятники"'!F533</f>
        <v>1.148431758625758E-2</v>
      </c>
      <c r="P72" s="39">
        <v>2.1</v>
      </c>
      <c r="Q72" s="41">
        <v>1320</v>
      </c>
    </row>
    <row r="73" spans="4:17" ht="15" x14ac:dyDescent="0.2">
      <c r="D73" s="12"/>
      <c r="E73" s="12"/>
      <c r="F73" s="12"/>
      <c r="G73" s="12"/>
      <c r="H73" s="12"/>
      <c r="I73" s="12"/>
      <c r="J73" s="12"/>
      <c r="K73" s="12"/>
      <c r="M73" s="7" t="s">
        <v>32</v>
      </c>
      <c r="N73" s="40">
        <v>1120000</v>
      </c>
      <c r="O73" s="67">
        <f>'Яндекс.Статистика "Памятники"'!F561</f>
        <v>5.5642822053232942E-3</v>
      </c>
      <c r="P73" s="39">
        <v>2.1</v>
      </c>
      <c r="Q73" s="41">
        <v>1320</v>
      </c>
    </row>
    <row r="74" spans="4:17" ht="15" x14ac:dyDescent="0.2">
      <c r="D74" s="12"/>
      <c r="E74" s="12"/>
      <c r="F74" s="12"/>
      <c r="G74" s="12"/>
      <c r="H74" s="12"/>
      <c r="I74" s="12"/>
      <c r="J74" s="12"/>
      <c r="K74" s="12"/>
      <c r="M74" s="7" t="s">
        <v>33</v>
      </c>
      <c r="N74" s="40">
        <v>1060000</v>
      </c>
      <c r="O74" s="67">
        <f>'Яндекс.Статистика "Памятники"'!F589</f>
        <v>1.0892476122503839E-2</v>
      </c>
      <c r="P74" s="39">
        <v>2.1</v>
      </c>
      <c r="Q74" s="41">
        <v>1320</v>
      </c>
    </row>
    <row r="75" spans="4:17" ht="15" x14ac:dyDescent="0.2">
      <c r="D75" s="12"/>
      <c r="E75" s="12"/>
      <c r="F75" s="12"/>
      <c r="G75" s="12"/>
      <c r="H75" s="12"/>
      <c r="I75" s="12"/>
      <c r="J75" s="12"/>
      <c r="K75" s="12"/>
      <c r="M75" s="7" t="s">
        <v>34</v>
      </c>
      <c r="N75" s="40">
        <v>1030000</v>
      </c>
      <c r="O75" s="67">
        <f>'Яндекс.Статистика "Памятники"'!F617</f>
        <v>6.5810285629540975E-3</v>
      </c>
      <c r="P75" s="39">
        <v>2.1</v>
      </c>
      <c r="Q75" s="41">
        <v>1320</v>
      </c>
    </row>
    <row r="76" spans="4:17" ht="15" x14ac:dyDescent="0.2">
      <c r="D76" s="12"/>
      <c r="E76" s="12"/>
      <c r="F76" s="12"/>
      <c r="G76" s="12"/>
      <c r="H76" s="12"/>
      <c r="I76" s="12"/>
      <c r="J76" s="12"/>
      <c r="K76" s="12"/>
      <c r="M76" s="7" t="s">
        <v>35</v>
      </c>
      <c r="N76" s="40">
        <v>1050000</v>
      </c>
      <c r="O76" s="67">
        <f>'Яндекс.Статистика "Памятники"'!F645</f>
        <v>5.9778418954223268E-3</v>
      </c>
      <c r="P76" s="39">
        <v>2.1</v>
      </c>
      <c r="Q76" s="41">
        <v>1320</v>
      </c>
    </row>
    <row r="77" spans="4:17" x14ac:dyDescent="0.2">
      <c r="D77" s="12"/>
      <c r="E77" s="12"/>
      <c r="F77" s="12"/>
      <c r="G77" s="12"/>
      <c r="H77" s="12"/>
      <c r="I77" s="12"/>
      <c r="J77" s="12"/>
      <c r="K77" s="12"/>
    </row>
    <row r="78" spans="4:17" x14ac:dyDescent="0.2">
      <c r="D78" s="12"/>
      <c r="E78" s="12"/>
      <c r="F78" s="12"/>
      <c r="G78" s="12"/>
      <c r="H78" s="12"/>
      <c r="I78" s="12"/>
      <c r="J78" s="12"/>
      <c r="K78" s="12"/>
    </row>
    <row r="79" spans="4:17" x14ac:dyDescent="0.2">
      <c r="D79" s="12"/>
      <c r="E79" s="12"/>
      <c r="F79" s="12"/>
      <c r="G79" s="12"/>
      <c r="H79" s="12"/>
      <c r="I79" s="12"/>
      <c r="J79" s="12"/>
      <c r="K79" s="12"/>
    </row>
    <row r="80" spans="4:17" x14ac:dyDescent="0.2">
      <c r="D80" s="12"/>
      <c r="E80" s="12"/>
      <c r="F80" s="12"/>
      <c r="G80" s="12"/>
      <c r="H80" s="12"/>
      <c r="I80" s="12"/>
      <c r="J80" s="12"/>
      <c r="K80" s="12"/>
    </row>
    <row r="81" spans="4:11" x14ac:dyDescent="0.2">
      <c r="D81" s="12"/>
      <c r="E81" s="12"/>
      <c r="F81" s="12"/>
      <c r="G81" s="12"/>
      <c r="H81" s="12"/>
      <c r="I81" s="12"/>
      <c r="J81" s="12"/>
      <c r="K81" s="12"/>
    </row>
    <row r="82" spans="4:11" x14ac:dyDescent="0.2">
      <c r="D82" s="12"/>
      <c r="E82" s="12"/>
      <c r="F82" s="12"/>
      <c r="G82" s="12"/>
      <c r="H82" s="12"/>
      <c r="I82" s="12"/>
      <c r="J82" s="12"/>
      <c r="K82" s="12"/>
    </row>
    <row r="83" spans="4:11" x14ac:dyDescent="0.2">
      <c r="D83" s="12"/>
      <c r="E83" s="12"/>
      <c r="F83" s="12"/>
      <c r="G83" s="12"/>
      <c r="H83" s="12"/>
      <c r="I83" s="12"/>
      <c r="J83" s="12"/>
      <c r="K83" s="12"/>
    </row>
    <row r="84" spans="4:11" x14ac:dyDescent="0.2">
      <c r="D84" s="12"/>
      <c r="E84" s="12"/>
      <c r="F84" s="12"/>
      <c r="G84" s="12"/>
      <c r="H84" s="12"/>
      <c r="I84" s="12"/>
      <c r="J84" s="12"/>
      <c r="K84" s="12"/>
    </row>
    <row r="85" spans="4:11" x14ac:dyDescent="0.2">
      <c r="D85" s="12"/>
      <c r="E85" s="12"/>
      <c r="F85" s="12"/>
      <c r="G85" s="12"/>
      <c r="H85" s="12"/>
      <c r="I85" s="12"/>
      <c r="J85" s="12"/>
      <c r="K85" s="12"/>
    </row>
    <row r="86" spans="4:11" x14ac:dyDescent="0.2">
      <c r="D86" s="12"/>
      <c r="E86" s="12"/>
      <c r="F86" s="12"/>
      <c r="G86" s="12"/>
      <c r="H86" s="12"/>
      <c r="I86" s="12"/>
      <c r="J86" s="12"/>
      <c r="K86" s="12"/>
    </row>
    <row r="87" spans="4:11" x14ac:dyDescent="0.2">
      <c r="D87" s="12"/>
      <c r="E87" s="12"/>
      <c r="F87" s="12"/>
      <c r="G87" s="12"/>
      <c r="H87" s="12"/>
      <c r="I87" s="12"/>
      <c r="J87" s="12"/>
      <c r="K87" s="12"/>
    </row>
    <row r="88" spans="4:11" x14ac:dyDescent="0.2">
      <c r="D88" s="12"/>
      <c r="E88" s="12"/>
      <c r="F88" s="12"/>
      <c r="G88" s="12"/>
      <c r="H88" s="12"/>
      <c r="I88" s="12"/>
      <c r="J88" s="12"/>
      <c r="K88" s="12"/>
    </row>
    <row r="89" spans="4:11" ht="15.75" customHeight="1" x14ac:dyDescent="0.2">
      <c r="D89" s="12"/>
      <c r="E89" s="12"/>
      <c r="F89" s="12"/>
      <c r="G89" s="12"/>
      <c r="H89" s="12"/>
      <c r="I89" s="12"/>
      <c r="J89" s="12"/>
      <c r="K89" s="12"/>
    </row>
    <row r="90" spans="4:11" ht="15.75" customHeight="1" x14ac:dyDescent="0.2">
      <c r="D90" s="12"/>
      <c r="E90" s="12"/>
      <c r="F90" s="12"/>
      <c r="G90" s="12"/>
      <c r="H90" s="12"/>
      <c r="I90" s="12"/>
      <c r="J90" s="12"/>
      <c r="K90" s="12"/>
    </row>
    <row r="91" spans="4:11" ht="45.75" customHeight="1" x14ac:dyDescent="0.2">
      <c r="I91" s="12"/>
      <c r="J91" s="12"/>
      <c r="K91" s="12"/>
    </row>
    <row r="92" spans="4:11" ht="15" customHeight="1" x14ac:dyDescent="0.2">
      <c r="I92" s="12"/>
      <c r="J92" s="12"/>
      <c r="K92" s="12"/>
    </row>
    <row r="93" spans="4:11" ht="15" customHeight="1" x14ac:dyDescent="0.2">
      <c r="I93" s="12"/>
      <c r="J93" s="12"/>
      <c r="K93" s="12"/>
    </row>
    <row r="94" spans="4:11" ht="15" customHeight="1" x14ac:dyDescent="0.2">
      <c r="I94" s="12"/>
      <c r="J94" s="12"/>
      <c r="K94" s="12"/>
    </row>
    <row r="95" spans="4:11" ht="15" customHeight="1" x14ac:dyDescent="0.2">
      <c r="I95" s="12"/>
      <c r="J95" s="12"/>
      <c r="K95" s="12"/>
    </row>
    <row r="96" spans="4:11" ht="15" customHeight="1" x14ac:dyDescent="0.2">
      <c r="I96" s="12"/>
      <c r="J96" s="12"/>
      <c r="K96" s="12"/>
    </row>
    <row r="97" spans="9:11" ht="15" customHeight="1" x14ac:dyDescent="0.2">
      <c r="I97" s="12"/>
      <c r="J97" s="12"/>
      <c r="K97" s="12"/>
    </row>
    <row r="98" spans="9:11" ht="15" customHeight="1" x14ac:dyDescent="0.2"/>
    <row r="99" spans="9:11" ht="15" customHeight="1" x14ac:dyDescent="0.2"/>
    <row r="100" spans="9:11" ht="15" customHeight="1" x14ac:dyDescent="0.2"/>
    <row r="101" spans="9:11" ht="15" customHeight="1" x14ac:dyDescent="0.2"/>
    <row r="102" spans="9:11" ht="15" customHeight="1" x14ac:dyDescent="0.2"/>
    <row r="103" spans="9:11" ht="15" customHeight="1" x14ac:dyDescent="0.2"/>
    <row r="104" spans="9:11" ht="15" customHeight="1" x14ac:dyDescent="0.2"/>
    <row r="105" spans="9:11" ht="15" customHeight="1" x14ac:dyDescent="0.2"/>
    <row r="106" spans="9:11" ht="15" customHeight="1" x14ac:dyDescent="0.2"/>
    <row r="107" spans="9:11" ht="15" customHeight="1" x14ac:dyDescent="0.2"/>
    <row r="108" spans="9:11" ht="15" customHeight="1" x14ac:dyDescent="0.2">
      <c r="J108" s="13"/>
      <c r="K108" s="13"/>
    </row>
    <row r="109" spans="9:11" ht="15" customHeight="1" x14ac:dyDescent="0.2">
      <c r="J109" s="13"/>
      <c r="K109" s="13"/>
    </row>
    <row r="110" spans="9:11" ht="15" customHeight="1" x14ac:dyDescent="0.2">
      <c r="J110" s="13"/>
      <c r="K110" s="13"/>
    </row>
    <row r="111" spans="9:11" ht="15" customHeight="1" x14ac:dyDescent="0.2"/>
    <row r="112" spans="9:11" ht="15" customHeight="1" x14ac:dyDescent="0.2"/>
    <row r="113" spans="9:11" ht="15" customHeight="1" x14ac:dyDescent="0.2">
      <c r="I113" s="10"/>
      <c r="J113" s="10"/>
      <c r="K113" s="10"/>
    </row>
  </sheetData>
  <mergeCells count="86">
    <mergeCell ref="D33:F33"/>
    <mergeCell ref="I33:K33"/>
    <mergeCell ref="G27:H27"/>
    <mergeCell ref="G30:H30"/>
    <mergeCell ref="G33:H33"/>
    <mergeCell ref="D34:F34"/>
    <mergeCell ref="I34:K34"/>
    <mergeCell ref="D29:F29"/>
    <mergeCell ref="I29:K29"/>
    <mergeCell ref="D31:F31"/>
    <mergeCell ref="I31:K31"/>
    <mergeCell ref="J28:K28"/>
    <mergeCell ref="E28:F28"/>
    <mergeCell ref="I27:K27"/>
    <mergeCell ref="D27:F27"/>
    <mergeCell ref="I30:K30"/>
    <mergeCell ref="D30:F30"/>
    <mergeCell ref="D26:F26"/>
    <mergeCell ref="I26:K26"/>
    <mergeCell ref="J13:K13"/>
    <mergeCell ref="J14:K14"/>
    <mergeCell ref="D25:F25"/>
    <mergeCell ref="I25:K25"/>
    <mergeCell ref="I23:K23"/>
    <mergeCell ref="D24:F24"/>
    <mergeCell ref="I24:K24"/>
    <mergeCell ref="G23:H23"/>
    <mergeCell ref="J15:K15"/>
    <mergeCell ref="E17:G17"/>
    <mergeCell ref="G25:H25"/>
    <mergeCell ref="A14:B14"/>
    <mergeCell ref="A16:B16"/>
    <mergeCell ref="A15:B15"/>
    <mergeCell ref="A17:B17"/>
    <mergeCell ref="A19:B19"/>
    <mergeCell ref="A20:B20"/>
    <mergeCell ref="A21:B21"/>
    <mergeCell ref="A22:B22"/>
    <mergeCell ref="A31:B31"/>
    <mergeCell ref="A34:B34"/>
    <mergeCell ref="A25:B25"/>
    <mergeCell ref="A26:B26"/>
    <mergeCell ref="A27:B27"/>
    <mergeCell ref="A29:B29"/>
    <mergeCell ref="A30:B30"/>
    <mergeCell ref="A32:B32"/>
    <mergeCell ref="A33:B33"/>
    <mergeCell ref="A13:B13"/>
    <mergeCell ref="A11:B11"/>
    <mergeCell ref="A12:K12"/>
    <mergeCell ref="E14:G14"/>
    <mergeCell ref="E13:G13"/>
    <mergeCell ref="H13:I13"/>
    <mergeCell ref="H14:I14"/>
    <mergeCell ref="D23:F23"/>
    <mergeCell ref="J11:K11"/>
    <mergeCell ref="H11:I11"/>
    <mergeCell ref="E11:G11"/>
    <mergeCell ref="H16:K16"/>
    <mergeCell ref="H17:I17"/>
    <mergeCell ref="H15:I15"/>
    <mergeCell ref="E15:G15"/>
    <mergeCell ref="E16:G16"/>
    <mergeCell ref="C37:F37"/>
    <mergeCell ref="C38:F38"/>
    <mergeCell ref="C39:F39"/>
    <mergeCell ref="G37:K37"/>
    <mergeCell ref="G38:K38"/>
    <mergeCell ref="G39:K39"/>
    <mergeCell ref="A35:K35"/>
    <mergeCell ref="A18:C18"/>
    <mergeCell ref="C36:F36"/>
    <mergeCell ref="G36:K36"/>
    <mergeCell ref="H19:K19"/>
    <mergeCell ref="D19:G19"/>
    <mergeCell ref="H18:I18"/>
    <mergeCell ref="D18:G18"/>
    <mergeCell ref="D21:G21"/>
    <mergeCell ref="H21:K21"/>
    <mergeCell ref="H20:K20"/>
    <mergeCell ref="D20:G20"/>
    <mergeCell ref="D22:G22"/>
    <mergeCell ref="H22:K22"/>
    <mergeCell ref="G26:H26"/>
    <mergeCell ref="A24:B24"/>
    <mergeCell ref="A28:B28"/>
  </mergeCells>
  <dataValidations count="2">
    <dataValidation allowBlank="1" showInputMessage="1" showErrorMessage="1" promptTitle="Введите свой город" sqref="D16 D14 C21 A21" xr:uid="{0C0A2129-E7E5-474D-A370-F1D6B17CEB9D}"/>
    <dataValidation type="list" allowBlank="1" showInputMessage="1" showErrorMessage="1" sqref="A14" xr:uid="{405F548F-1F0A-4AB4-BEA8-5F3A65A5831D}">
      <formula1>$M$54:$M$76</formula1>
    </dataValidation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C5D5-83B6-46AE-B56B-8E2F7A2FAD3B}">
  <dimension ref="A1:H646"/>
  <sheetViews>
    <sheetView topLeftCell="A339" workbookViewId="0">
      <selection activeCell="F31" sqref="F31"/>
    </sheetView>
  </sheetViews>
  <sheetFormatPr defaultRowHeight="15" outlineLevelRow="2" x14ac:dyDescent="0.25"/>
  <cols>
    <col min="1" max="1" width="22.42578125" customWidth="1"/>
    <col min="2" max="2" width="16.7109375" style="63" customWidth="1"/>
    <col min="3" max="3" width="8" style="63" customWidth="1"/>
    <col min="4" max="4" width="11.7109375" customWidth="1"/>
    <col min="5" max="5" width="15.7109375" customWidth="1"/>
    <col min="6" max="6" width="15.5703125" customWidth="1"/>
    <col min="7" max="7" width="10.7109375" customWidth="1"/>
    <col min="8" max="8" width="36.7109375" customWidth="1"/>
  </cols>
  <sheetData>
    <row r="1" spans="1:8" ht="27" customHeight="1" x14ac:dyDescent="0.25">
      <c r="A1" s="147" t="s">
        <v>114</v>
      </c>
      <c r="B1" s="147"/>
      <c r="C1" s="147"/>
      <c r="D1" s="148" t="s">
        <v>52</v>
      </c>
      <c r="E1" s="60" t="s">
        <v>53</v>
      </c>
      <c r="F1" s="60" t="s">
        <v>54</v>
      </c>
      <c r="G1" s="147" t="s">
        <v>56</v>
      </c>
    </row>
    <row r="2" spans="1:8" ht="42" customHeight="1" x14ac:dyDescent="0.25">
      <c r="A2" s="147"/>
      <c r="B2" s="147"/>
      <c r="C2" s="147"/>
      <c r="D2" s="148"/>
      <c r="E2" s="38" t="s">
        <v>51</v>
      </c>
      <c r="F2" s="38" t="s">
        <v>55</v>
      </c>
      <c r="G2" s="147"/>
    </row>
    <row r="3" spans="1:8" x14ac:dyDescent="0.25">
      <c r="A3" s="151" t="s">
        <v>47</v>
      </c>
      <c r="B3" s="151"/>
      <c r="C3" s="151"/>
      <c r="D3" s="5"/>
      <c r="E3" s="16"/>
      <c r="F3" s="16"/>
      <c r="G3" s="6"/>
      <c r="H3" s="25" t="s">
        <v>48</v>
      </c>
    </row>
    <row r="4" spans="1:8" ht="15" hidden="1" customHeight="1" outlineLevel="1" x14ac:dyDescent="0.25">
      <c r="A4" s="1" t="s">
        <v>1</v>
      </c>
      <c r="B4" s="1" t="s">
        <v>2</v>
      </c>
      <c r="C4" s="1"/>
      <c r="D4" s="5"/>
      <c r="E4" s="16"/>
      <c r="F4" s="16"/>
      <c r="G4" s="6"/>
      <c r="H4" s="25"/>
    </row>
    <row r="5" spans="1:8" ht="15.75" hidden="1" customHeight="1" outlineLevel="1" x14ac:dyDescent="0.25">
      <c r="A5" s="22">
        <v>45291.999803240738</v>
      </c>
      <c r="B5" s="61">
        <v>31</v>
      </c>
      <c r="C5" s="64">
        <v>5.0000000000000001E-4</v>
      </c>
      <c r="D5" s="5"/>
      <c r="E5" s="16"/>
      <c r="F5" s="16"/>
      <c r="G5" s="6"/>
      <c r="H5" s="25"/>
    </row>
    <row r="6" spans="1:8" ht="15.75" hidden="1" customHeight="1" outlineLevel="1" x14ac:dyDescent="0.25">
      <c r="A6" s="22">
        <v>45322.999803240738</v>
      </c>
      <c r="B6" s="61">
        <v>68</v>
      </c>
      <c r="C6" s="64">
        <v>1.1800000000000001E-3</v>
      </c>
      <c r="D6" s="5"/>
      <c r="E6" s="16"/>
      <c r="F6" s="16"/>
      <c r="G6" s="6"/>
      <c r="H6" s="25"/>
    </row>
    <row r="7" spans="1:8" ht="15.75" hidden="1" customHeight="1" outlineLevel="1" x14ac:dyDescent="0.25">
      <c r="A7" s="22">
        <v>45351.999803240738</v>
      </c>
      <c r="B7" s="61">
        <v>62</v>
      </c>
      <c r="C7" s="64">
        <v>1.14E-3</v>
      </c>
      <c r="D7" s="5"/>
      <c r="E7" s="16"/>
      <c r="F7" s="16"/>
      <c r="G7" s="6"/>
      <c r="H7" s="25"/>
    </row>
    <row r="8" spans="1:8" ht="15.75" hidden="1" customHeight="1" outlineLevel="1" x14ac:dyDescent="0.25">
      <c r="A8" s="22">
        <v>45382.999803240738</v>
      </c>
      <c r="B8" s="61">
        <v>110</v>
      </c>
      <c r="C8" s="64">
        <v>2.0999999999999999E-3</v>
      </c>
      <c r="D8" s="5"/>
      <c r="E8" s="16"/>
      <c r="F8" s="16"/>
      <c r="G8" s="6"/>
      <c r="H8" s="25"/>
    </row>
    <row r="9" spans="1:8" ht="15.75" hidden="1" customHeight="1" outlineLevel="1" x14ac:dyDescent="0.25">
      <c r="A9" s="22">
        <v>45412.999803240738</v>
      </c>
      <c r="B9" s="61">
        <v>73</v>
      </c>
      <c r="C9" s="64">
        <v>1.47E-3</v>
      </c>
      <c r="D9" s="5"/>
      <c r="E9" s="16"/>
      <c r="F9" s="16"/>
      <c r="G9" s="6"/>
      <c r="H9" s="25"/>
    </row>
    <row r="10" spans="1:8" ht="15.75" hidden="1" customHeight="1" outlineLevel="1" x14ac:dyDescent="0.25">
      <c r="A10" s="22">
        <v>45443.999803240738</v>
      </c>
      <c r="B10" s="61">
        <v>45</v>
      </c>
      <c r="C10" s="64">
        <v>9.6000000000000002E-4</v>
      </c>
      <c r="D10" s="5"/>
      <c r="E10" s="16"/>
      <c r="F10" s="16"/>
      <c r="G10" s="6"/>
      <c r="H10" s="25"/>
    </row>
    <row r="11" spans="1:8" ht="15.75" hidden="1" customHeight="1" outlineLevel="1" x14ac:dyDescent="0.25">
      <c r="A11" s="22">
        <v>45473.999803240738</v>
      </c>
      <c r="B11" s="61">
        <v>37</v>
      </c>
      <c r="C11" s="64">
        <v>7.5000000000000002E-4</v>
      </c>
      <c r="D11" s="5"/>
      <c r="E11" s="16"/>
      <c r="F11" s="16"/>
      <c r="G11" s="6"/>
      <c r="H11" s="25"/>
    </row>
    <row r="12" spans="1:8" ht="15.75" hidden="1" customHeight="1" outlineLevel="1" x14ac:dyDescent="0.25">
      <c r="A12" s="22">
        <v>45504.999803240738</v>
      </c>
      <c r="B12" s="61">
        <v>46</v>
      </c>
      <c r="C12" s="64">
        <v>9.6000000000000002E-4</v>
      </c>
      <c r="D12" s="5"/>
      <c r="E12" s="16"/>
      <c r="F12" s="16"/>
      <c r="G12" s="6"/>
      <c r="H12" s="25"/>
    </row>
    <row r="13" spans="1:8" ht="15.75" hidden="1" customHeight="1" outlineLevel="1" x14ac:dyDescent="0.25">
      <c r="A13" s="22">
        <v>45535.999803240738</v>
      </c>
      <c r="B13" s="61">
        <v>59</v>
      </c>
      <c r="C13" s="64">
        <v>1.2199999999999999E-3</v>
      </c>
      <c r="D13" s="5"/>
      <c r="E13" s="16"/>
      <c r="F13" s="16"/>
      <c r="G13" s="6"/>
      <c r="H13" s="25"/>
    </row>
    <row r="14" spans="1:8" ht="15.75" hidden="1" customHeight="1" outlineLevel="1" x14ac:dyDescent="0.25">
      <c r="A14" s="22">
        <v>45565.999803240738</v>
      </c>
      <c r="B14" s="61">
        <v>36</v>
      </c>
      <c r="C14" s="64">
        <v>6.9999999999999999E-4</v>
      </c>
      <c r="D14" s="5"/>
      <c r="E14" s="16"/>
      <c r="F14" s="16"/>
      <c r="G14" s="6"/>
      <c r="H14" s="25"/>
    </row>
    <row r="15" spans="1:8" ht="15.75" hidden="1" customHeight="1" outlineLevel="1" x14ac:dyDescent="0.25">
      <c r="A15" s="22">
        <v>45596.999803240738</v>
      </c>
      <c r="B15" s="61">
        <v>57</v>
      </c>
      <c r="C15" s="64">
        <v>1.1299999999999999E-3</v>
      </c>
      <c r="D15" s="5"/>
      <c r="E15" s="16"/>
      <c r="F15" s="16"/>
      <c r="G15" s="6"/>
      <c r="H15" s="25"/>
    </row>
    <row r="16" spans="1:8" ht="15.75" hidden="1" customHeight="1" outlineLevel="1" x14ac:dyDescent="0.25">
      <c r="A16" s="22">
        <v>45626.999803240738</v>
      </c>
      <c r="B16" s="61">
        <v>35</v>
      </c>
      <c r="C16" s="64">
        <v>6.8000000000000005E-4</v>
      </c>
      <c r="D16" s="5"/>
      <c r="E16" s="16"/>
      <c r="F16" s="16"/>
      <c r="G16" s="6"/>
      <c r="H16" s="25"/>
    </row>
    <row r="17" spans="1:8" ht="15.75" hidden="1" customHeight="1" outlineLevel="1" x14ac:dyDescent="0.25">
      <c r="A17" s="22">
        <v>45657.999803240738</v>
      </c>
      <c r="B17" s="61">
        <v>45</v>
      </c>
      <c r="C17" s="64">
        <v>8.3000000000000001E-4</v>
      </c>
      <c r="D17" s="5"/>
      <c r="E17" s="16"/>
      <c r="F17" s="16"/>
      <c r="G17" s="6"/>
      <c r="H17" s="25"/>
    </row>
    <row r="18" spans="1:8" ht="15.75" hidden="1" customHeight="1" outlineLevel="1" x14ac:dyDescent="0.25">
      <c r="A18" s="22">
        <v>45688.999803240738</v>
      </c>
      <c r="B18" s="61">
        <v>74</v>
      </c>
      <c r="C18" s="64">
        <v>1.49E-3</v>
      </c>
      <c r="D18" s="5"/>
      <c r="E18" s="16"/>
      <c r="F18" s="16"/>
      <c r="G18" s="6"/>
      <c r="H18" s="25"/>
    </row>
    <row r="19" spans="1:8" ht="15.75" hidden="1" customHeight="1" outlineLevel="1" x14ac:dyDescent="0.25">
      <c r="A19" s="22">
        <v>45716.999803240738</v>
      </c>
      <c r="B19" s="61">
        <v>84</v>
      </c>
      <c r="C19" s="64">
        <v>1.6000000000000001E-3</v>
      </c>
      <c r="D19" s="5"/>
      <c r="E19" s="16"/>
      <c r="F19" s="16"/>
      <c r="G19" s="6"/>
      <c r="H19" s="25"/>
    </row>
    <row r="20" spans="1:8" ht="15.75" hidden="1" customHeight="1" outlineLevel="1" x14ac:dyDescent="0.25">
      <c r="A20" s="22">
        <v>45747.999803240738</v>
      </c>
      <c r="B20" s="61">
        <v>83</v>
      </c>
      <c r="C20" s="64">
        <v>1.75E-3</v>
      </c>
      <c r="D20" s="5"/>
      <c r="E20" s="16"/>
      <c r="F20" s="16"/>
      <c r="G20" s="6"/>
      <c r="H20" s="25"/>
    </row>
    <row r="21" spans="1:8" ht="15.75" hidden="1" customHeight="1" outlineLevel="1" x14ac:dyDescent="0.25">
      <c r="A21" s="22">
        <v>45777.999803240738</v>
      </c>
      <c r="B21" s="61">
        <v>82</v>
      </c>
      <c r="C21" s="64">
        <v>1.74E-3</v>
      </c>
      <c r="D21" s="5"/>
      <c r="E21" s="16"/>
      <c r="F21" s="16"/>
      <c r="G21" s="6"/>
      <c r="H21" s="25"/>
    </row>
    <row r="22" spans="1:8" ht="15.75" hidden="1" customHeight="1" outlineLevel="1" x14ac:dyDescent="0.25">
      <c r="A22" s="22">
        <v>45808.999803240738</v>
      </c>
      <c r="B22" s="61">
        <v>64</v>
      </c>
      <c r="C22" s="64">
        <v>1.4400000000000001E-3</v>
      </c>
      <c r="D22" s="5"/>
      <c r="E22" s="16"/>
      <c r="F22" s="16"/>
      <c r="G22" s="6"/>
      <c r="H22" s="25"/>
    </row>
    <row r="23" spans="1:8" ht="15.75" hidden="1" customHeight="1" outlineLevel="1" x14ac:dyDescent="0.25">
      <c r="A23" s="22">
        <v>45838.999803240738</v>
      </c>
      <c r="B23" s="61">
        <v>64</v>
      </c>
      <c r="C23" s="64">
        <v>1.47E-3</v>
      </c>
      <c r="D23" s="5"/>
      <c r="E23" s="16"/>
      <c r="F23" s="16"/>
      <c r="G23" s="6"/>
      <c r="H23" s="25"/>
    </row>
    <row r="24" spans="1:8" ht="15.75" hidden="1" customHeight="1" outlineLevel="1" x14ac:dyDescent="0.25">
      <c r="A24" s="22">
        <v>45869.999803240738</v>
      </c>
      <c r="B24" s="61">
        <v>43</v>
      </c>
      <c r="C24" s="64">
        <v>1.0399999999999999E-3</v>
      </c>
      <c r="D24" s="5"/>
      <c r="E24" s="16"/>
      <c r="F24" s="16"/>
      <c r="G24" s="6"/>
      <c r="H24" s="25"/>
    </row>
    <row r="25" spans="1:8" ht="15.75" hidden="1" customHeight="1" outlineLevel="1" x14ac:dyDescent="0.25">
      <c r="A25" s="22">
        <v>45900.999803240738</v>
      </c>
      <c r="B25" s="61">
        <v>36</v>
      </c>
      <c r="C25" s="64">
        <v>8.3000000000000001E-4</v>
      </c>
      <c r="D25" s="5"/>
      <c r="E25" s="16"/>
      <c r="F25" s="16"/>
      <c r="G25" s="6"/>
      <c r="H25" s="25"/>
    </row>
    <row r="26" spans="1:8" ht="15.75" hidden="1" customHeight="1" outlineLevel="1" x14ac:dyDescent="0.25">
      <c r="A26" s="22">
        <v>45930.999803240738</v>
      </c>
      <c r="B26" s="61">
        <v>31</v>
      </c>
      <c r="C26" s="64">
        <v>6.6E-4</v>
      </c>
      <c r="D26" s="5"/>
      <c r="E26" s="16"/>
      <c r="F26" s="16"/>
      <c r="G26" s="6"/>
      <c r="H26" s="25"/>
    </row>
    <row r="27" spans="1:8" ht="15.75" hidden="1" customHeight="1" outlineLevel="1" x14ac:dyDescent="0.25">
      <c r="A27" s="22">
        <v>45961.999803240738</v>
      </c>
      <c r="B27" s="61">
        <v>48</v>
      </c>
      <c r="C27" s="64">
        <v>1.06E-3</v>
      </c>
      <c r="D27" s="5"/>
      <c r="E27" s="16"/>
      <c r="F27" s="16"/>
      <c r="G27" s="6"/>
      <c r="H27" s="25"/>
    </row>
    <row r="28" spans="1:8" ht="15.75" hidden="1" customHeight="1" outlineLevel="1" x14ac:dyDescent="0.25">
      <c r="A28" s="22">
        <v>45991.999803240738</v>
      </c>
      <c r="B28" s="61">
        <v>38</v>
      </c>
      <c r="C28" s="64">
        <v>8.8000000000000003E-4</v>
      </c>
      <c r="D28" s="5"/>
      <c r="E28" s="16"/>
      <c r="F28" s="16"/>
      <c r="G28" s="6"/>
      <c r="H28" s="25"/>
    </row>
    <row r="29" spans="1:8" collapsed="1" x14ac:dyDescent="0.25">
      <c r="A29" s="19" t="s">
        <v>3</v>
      </c>
      <c r="B29" s="20">
        <f>AVERAGE(B5:B28)</f>
        <v>56.291666666666664</v>
      </c>
      <c r="C29" s="20"/>
      <c r="D29" s="152">
        <v>170000</v>
      </c>
      <c r="E29" s="149">
        <f>B30/D29</f>
        <v>3.9735294117647056E-3</v>
      </c>
      <c r="F29" s="150">
        <v>1.2E-2</v>
      </c>
      <c r="G29" s="146">
        <f>D29*F29</f>
        <v>2040</v>
      </c>
      <c r="H29" s="25" t="s">
        <v>49</v>
      </c>
    </row>
    <row r="30" spans="1:8" x14ac:dyDescent="0.25">
      <c r="A30" s="18" t="s">
        <v>4</v>
      </c>
      <c r="B30" s="24">
        <f>B29*12</f>
        <v>675.5</v>
      </c>
      <c r="C30" s="3"/>
      <c r="D30" s="152"/>
      <c r="E30" s="149"/>
      <c r="F30" s="150"/>
      <c r="G30" s="146"/>
      <c r="H30" s="25"/>
    </row>
    <row r="31" spans="1:8" x14ac:dyDescent="0.25">
      <c r="A31" s="17" t="s">
        <v>5</v>
      </c>
      <c r="B31" s="62"/>
      <c r="C31" s="62"/>
      <c r="D31" s="21"/>
      <c r="E31" s="16"/>
      <c r="F31" s="5"/>
      <c r="G31" s="4"/>
    </row>
    <row r="32" spans="1:8" hidden="1" outlineLevel="1" x14ac:dyDescent="0.25">
      <c r="A32" s="1" t="s">
        <v>1</v>
      </c>
      <c r="B32" s="1" t="s">
        <v>2</v>
      </c>
      <c r="C32" s="1"/>
      <c r="D32" s="21"/>
      <c r="E32" s="16"/>
      <c r="F32" s="5"/>
      <c r="G32" s="4"/>
    </row>
    <row r="33" spans="1:7" hidden="1" outlineLevel="1" x14ac:dyDescent="0.25">
      <c r="A33" s="23">
        <v>45291.999803240738</v>
      </c>
      <c r="B33" s="4">
        <v>111</v>
      </c>
      <c r="C33" s="65">
        <v>7.9000000000000001E-4</v>
      </c>
      <c r="D33" s="21"/>
      <c r="E33" s="16"/>
      <c r="F33" s="5"/>
      <c r="G33" s="4"/>
    </row>
    <row r="34" spans="1:7" hidden="1" outlineLevel="1" x14ac:dyDescent="0.25">
      <c r="A34" s="23">
        <v>45322.999803240738</v>
      </c>
      <c r="B34" s="4">
        <v>173</v>
      </c>
      <c r="C34" s="65">
        <v>1.34E-3</v>
      </c>
      <c r="D34" s="21"/>
      <c r="E34" s="16"/>
      <c r="F34" s="5"/>
      <c r="G34" s="4"/>
    </row>
    <row r="35" spans="1:7" hidden="1" outlineLevel="1" x14ac:dyDescent="0.25">
      <c r="A35" s="23">
        <v>45351.999803240738</v>
      </c>
      <c r="B35" s="4">
        <v>208</v>
      </c>
      <c r="C35" s="65">
        <v>1.6100000000000001E-3</v>
      </c>
      <c r="D35" s="21"/>
      <c r="E35" s="16"/>
      <c r="F35" s="5"/>
      <c r="G35" s="4"/>
    </row>
    <row r="36" spans="1:7" hidden="1" outlineLevel="1" x14ac:dyDescent="0.25">
      <c r="A36" s="23">
        <v>45382.999803240738</v>
      </c>
      <c r="B36" s="4">
        <v>149</v>
      </c>
      <c r="C36" s="65">
        <v>1.2099999999999999E-3</v>
      </c>
      <c r="D36" s="21"/>
      <c r="E36" s="16"/>
      <c r="F36" s="5"/>
      <c r="G36" s="4"/>
    </row>
    <row r="37" spans="1:7" hidden="1" outlineLevel="1" x14ac:dyDescent="0.25">
      <c r="A37" s="23">
        <v>45412.999803240738</v>
      </c>
      <c r="B37" s="4">
        <v>184</v>
      </c>
      <c r="C37" s="65">
        <v>1.5E-3</v>
      </c>
      <c r="D37" s="21"/>
      <c r="E37" s="16"/>
      <c r="F37" s="5"/>
      <c r="G37" s="4"/>
    </row>
    <row r="38" spans="1:7" hidden="1" outlineLevel="1" x14ac:dyDescent="0.25">
      <c r="A38" s="23">
        <v>45443.999803240738</v>
      </c>
      <c r="B38" s="4">
        <v>173</v>
      </c>
      <c r="C38" s="65">
        <v>1.4400000000000001E-3</v>
      </c>
      <c r="D38" s="21"/>
      <c r="E38" s="16"/>
      <c r="F38" s="5"/>
      <c r="G38" s="4"/>
    </row>
    <row r="39" spans="1:7" hidden="1" outlineLevel="1" x14ac:dyDescent="0.25">
      <c r="A39" s="23">
        <v>45473.999803240738</v>
      </c>
      <c r="B39" s="4">
        <v>132</v>
      </c>
      <c r="C39" s="65">
        <v>1.1000000000000001E-3</v>
      </c>
      <c r="D39" s="21"/>
      <c r="E39" s="16"/>
      <c r="F39" s="5"/>
      <c r="G39" s="4"/>
    </row>
    <row r="40" spans="1:7" hidden="1" outlineLevel="1" x14ac:dyDescent="0.25">
      <c r="A40" s="23">
        <v>45504.999803240738</v>
      </c>
      <c r="B40" s="4">
        <v>76</v>
      </c>
      <c r="C40" s="65">
        <v>6.4000000000000005E-4</v>
      </c>
      <c r="D40" s="21"/>
      <c r="E40" s="16"/>
      <c r="F40" s="5"/>
      <c r="G40" s="4"/>
    </row>
    <row r="41" spans="1:7" hidden="1" outlineLevel="1" x14ac:dyDescent="0.25">
      <c r="A41" s="23">
        <v>45535.999803240738</v>
      </c>
      <c r="B41" s="4">
        <v>107</v>
      </c>
      <c r="C41" s="65">
        <v>8.9999999999999998E-4</v>
      </c>
      <c r="D41" s="21"/>
      <c r="E41" s="16"/>
      <c r="F41" s="5"/>
      <c r="G41" s="4"/>
    </row>
    <row r="42" spans="1:7" hidden="1" outlineLevel="1" x14ac:dyDescent="0.25">
      <c r="A42" s="23">
        <v>45565.999803240738</v>
      </c>
      <c r="B42" s="4">
        <v>119</v>
      </c>
      <c r="C42" s="65">
        <v>9.3000000000000005E-4</v>
      </c>
      <c r="D42" s="21"/>
      <c r="E42" s="16"/>
      <c r="F42" s="5"/>
      <c r="G42" s="4"/>
    </row>
    <row r="43" spans="1:7" hidden="1" outlineLevel="1" x14ac:dyDescent="0.25">
      <c r="A43" s="23">
        <v>45596.999803240738</v>
      </c>
      <c r="B43" s="4">
        <v>131</v>
      </c>
      <c r="C43" s="65">
        <v>1.0200000000000001E-3</v>
      </c>
      <c r="D43" s="21"/>
      <c r="E43" s="16"/>
      <c r="F43" s="5"/>
      <c r="G43" s="4"/>
    </row>
    <row r="44" spans="1:7" hidden="1" outlineLevel="1" x14ac:dyDescent="0.25">
      <c r="A44" s="23">
        <v>45626.999803240738</v>
      </c>
      <c r="B44" s="4">
        <v>72</v>
      </c>
      <c r="C44" s="65">
        <v>5.5999999999999995E-4</v>
      </c>
      <c r="D44" s="21"/>
      <c r="E44" s="16"/>
      <c r="F44" s="5"/>
      <c r="G44" s="4"/>
    </row>
    <row r="45" spans="1:7" hidden="1" outlineLevel="1" x14ac:dyDescent="0.25">
      <c r="A45" s="23">
        <v>45657.999803240738</v>
      </c>
      <c r="B45" s="4">
        <v>107</v>
      </c>
      <c r="C45" s="65">
        <v>7.7999999999999999E-4</v>
      </c>
      <c r="D45" s="21"/>
      <c r="E45" s="16"/>
      <c r="F45" s="5"/>
      <c r="G45" s="4"/>
    </row>
    <row r="46" spans="1:7" hidden="1" outlineLevel="1" x14ac:dyDescent="0.25">
      <c r="A46" s="23">
        <v>45688.999803240738</v>
      </c>
      <c r="B46" s="4">
        <v>137</v>
      </c>
      <c r="C46" s="65">
        <v>1.1100000000000001E-3</v>
      </c>
      <c r="D46" s="21"/>
      <c r="E46" s="16"/>
      <c r="F46" s="5"/>
      <c r="G46" s="4"/>
    </row>
    <row r="47" spans="1:7" hidden="1" outlineLevel="1" x14ac:dyDescent="0.25">
      <c r="A47" s="23">
        <v>45716.999803240738</v>
      </c>
      <c r="B47" s="4">
        <v>164</v>
      </c>
      <c r="C47" s="65">
        <v>1.1999999999999999E-3</v>
      </c>
      <c r="D47" s="21"/>
      <c r="E47" s="16"/>
      <c r="F47" s="5"/>
      <c r="G47" s="4"/>
    </row>
    <row r="48" spans="1:7" hidden="1" outlineLevel="1" x14ac:dyDescent="0.25">
      <c r="A48" s="23">
        <v>45747.999803240738</v>
      </c>
      <c r="B48" s="4">
        <v>181</v>
      </c>
      <c r="C48" s="65">
        <v>1.4400000000000001E-3</v>
      </c>
      <c r="D48" s="21"/>
      <c r="E48" s="16"/>
      <c r="F48" s="5"/>
      <c r="G48" s="4"/>
    </row>
    <row r="49" spans="1:7" hidden="1" outlineLevel="1" x14ac:dyDescent="0.25">
      <c r="A49" s="23">
        <v>45777.999803240738</v>
      </c>
      <c r="B49" s="4">
        <v>162</v>
      </c>
      <c r="C49" s="65">
        <v>1.25E-3</v>
      </c>
      <c r="D49" s="21"/>
      <c r="E49" s="16"/>
      <c r="F49" s="5"/>
      <c r="G49" s="4"/>
    </row>
    <row r="50" spans="1:7" hidden="1" outlineLevel="1" x14ac:dyDescent="0.25">
      <c r="A50" s="23">
        <v>45808.999803240738</v>
      </c>
      <c r="B50" s="4">
        <v>188</v>
      </c>
      <c r="C50" s="65">
        <v>1.48E-3</v>
      </c>
      <c r="D50" s="21"/>
      <c r="E50" s="16"/>
      <c r="F50" s="5"/>
      <c r="G50" s="4"/>
    </row>
    <row r="51" spans="1:7" hidden="1" outlineLevel="1" x14ac:dyDescent="0.25">
      <c r="A51" s="23">
        <v>45838.999803240738</v>
      </c>
      <c r="B51" s="4">
        <v>106</v>
      </c>
      <c r="C51" s="65">
        <v>8.0999999999999996E-4</v>
      </c>
      <c r="D51" s="21"/>
      <c r="E51" s="16"/>
      <c r="F51" s="5"/>
      <c r="G51" s="4"/>
    </row>
    <row r="52" spans="1:7" hidden="1" outlineLevel="1" x14ac:dyDescent="0.25">
      <c r="A52" s="23">
        <v>45869.999803240738</v>
      </c>
      <c r="B52" s="4">
        <v>115</v>
      </c>
      <c r="C52" s="65">
        <v>8.9999999999999998E-4</v>
      </c>
      <c r="D52" s="21"/>
      <c r="E52" s="16"/>
      <c r="F52" s="5"/>
      <c r="G52" s="4"/>
    </row>
    <row r="53" spans="1:7" hidden="1" outlineLevel="1" x14ac:dyDescent="0.25">
      <c r="A53" s="23">
        <v>45900.999803240738</v>
      </c>
      <c r="B53" s="4">
        <v>73</v>
      </c>
      <c r="C53" s="65">
        <v>6.2E-4</v>
      </c>
      <c r="D53" s="21"/>
      <c r="E53" s="16"/>
      <c r="F53" s="5"/>
      <c r="G53" s="4"/>
    </row>
    <row r="54" spans="1:7" hidden="1" outlineLevel="1" x14ac:dyDescent="0.25">
      <c r="A54" s="23">
        <v>45930.999803240738</v>
      </c>
      <c r="B54" s="4">
        <v>87</v>
      </c>
      <c r="C54" s="65">
        <v>7.2000000000000005E-4</v>
      </c>
      <c r="D54" s="21"/>
      <c r="E54" s="16"/>
      <c r="F54" s="5"/>
      <c r="G54" s="4"/>
    </row>
    <row r="55" spans="1:7" hidden="1" outlineLevel="1" x14ac:dyDescent="0.25">
      <c r="A55" s="23">
        <v>45961.999803240738</v>
      </c>
      <c r="B55" s="4">
        <v>98</v>
      </c>
      <c r="C55" s="65">
        <v>8.0999999999999996E-4</v>
      </c>
      <c r="D55" s="21"/>
      <c r="E55" s="16"/>
      <c r="F55" s="5"/>
      <c r="G55" s="4"/>
    </row>
    <row r="56" spans="1:7" hidden="1" outlineLevel="1" x14ac:dyDescent="0.25">
      <c r="A56" s="23">
        <v>45991.999803240738</v>
      </c>
      <c r="B56" s="4">
        <v>74</v>
      </c>
      <c r="C56" s="65">
        <v>6.3000000000000003E-4</v>
      </c>
      <c r="D56" s="21"/>
      <c r="E56" s="16"/>
      <c r="F56" s="5"/>
      <c r="G56" s="4"/>
    </row>
    <row r="57" spans="1:7" collapsed="1" x14ac:dyDescent="0.25">
      <c r="A57" s="19" t="s">
        <v>3</v>
      </c>
      <c r="B57" s="20">
        <f>AVERAGE(B33:B56)</f>
        <v>130.29166666666666</v>
      </c>
      <c r="C57" s="20"/>
      <c r="D57" s="142">
        <v>340000</v>
      </c>
      <c r="E57" s="143">
        <f>B58/D57</f>
        <v>4.5985294117647062E-3</v>
      </c>
      <c r="F57" s="144">
        <f>E57*$F$29/$E$29</f>
        <v>1.3887490747594378E-2</v>
      </c>
      <c r="G57" s="145">
        <f>D57*$F$57</f>
        <v>4721.7468541820881</v>
      </c>
    </row>
    <row r="58" spans="1:7" x14ac:dyDescent="0.25">
      <c r="A58" s="18" t="s">
        <v>4</v>
      </c>
      <c r="B58" s="3">
        <f>B57*12</f>
        <v>1563.5</v>
      </c>
      <c r="C58" s="3"/>
      <c r="D58" s="142"/>
      <c r="E58" s="143"/>
      <c r="F58" s="144"/>
      <c r="G58" s="145"/>
    </row>
    <row r="59" spans="1:7" x14ac:dyDescent="0.25">
      <c r="A59" s="17" t="s">
        <v>6</v>
      </c>
      <c r="B59" s="62"/>
      <c r="C59" s="62"/>
      <c r="D59" s="21"/>
      <c r="E59" s="16"/>
      <c r="F59" s="66"/>
      <c r="G59" s="26"/>
    </row>
    <row r="60" spans="1:7" hidden="1" outlineLevel="1" x14ac:dyDescent="0.25">
      <c r="A60" s="1" t="s">
        <v>1</v>
      </c>
      <c r="B60" s="1" t="s">
        <v>2</v>
      </c>
      <c r="C60" s="1"/>
      <c r="D60" s="21"/>
      <c r="E60" s="16"/>
      <c r="F60" s="66"/>
      <c r="G60" s="26"/>
    </row>
    <row r="61" spans="1:7" ht="15.75" hidden="1" outlineLevel="1" x14ac:dyDescent="0.25">
      <c r="A61" s="22">
        <v>45291.999803240738</v>
      </c>
      <c r="B61" s="61">
        <v>883</v>
      </c>
      <c r="C61" s="64">
        <v>1.1199999999999999E-3</v>
      </c>
      <c r="D61" s="21"/>
      <c r="E61" s="16"/>
      <c r="F61" s="66"/>
      <c r="G61" s="26"/>
    </row>
    <row r="62" spans="1:7" ht="15.75" hidden="1" outlineLevel="1" x14ac:dyDescent="0.25">
      <c r="A62" s="22">
        <v>45322.999803240738</v>
      </c>
      <c r="B62" s="61">
        <v>1448</v>
      </c>
      <c r="C62" s="64">
        <v>1.9E-3</v>
      </c>
      <c r="D62" s="21"/>
      <c r="E62" s="16"/>
      <c r="F62" s="66"/>
      <c r="G62" s="26"/>
    </row>
    <row r="63" spans="1:7" ht="15.75" hidden="1" outlineLevel="1" x14ac:dyDescent="0.25">
      <c r="A63" s="22">
        <v>45351.999803240738</v>
      </c>
      <c r="B63" s="61">
        <v>1641</v>
      </c>
      <c r="C63" s="64">
        <v>2.0500000000000002E-3</v>
      </c>
      <c r="D63" s="21"/>
      <c r="E63" s="16"/>
      <c r="F63" s="66"/>
      <c r="G63" s="26"/>
    </row>
    <row r="64" spans="1:7" ht="15.75" hidden="1" outlineLevel="1" x14ac:dyDescent="0.25">
      <c r="A64" s="22">
        <v>45382.999803240738</v>
      </c>
      <c r="B64" s="61">
        <v>2486</v>
      </c>
      <c r="C64" s="64">
        <v>2.7399999999999998E-3</v>
      </c>
      <c r="D64" s="21"/>
      <c r="E64" s="16"/>
      <c r="F64" s="66"/>
      <c r="G64" s="26"/>
    </row>
    <row r="65" spans="1:7" ht="15.75" hidden="1" outlineLevel="1" x14ac:dyDescent="0.25">
      <c r="A65" s="22">
        <v>45412.999803240738</v>
      </c>
      <c r="B65" s="61">
        <v>2558</v>
      </c>
      <c r="C65" s="64">
        <v>2.7599999999999999E-3</v>
      </c>
      <c r="D65" s="21"/>
      <c r="E65" s="16"/>
      <c r="F65" s="66"/>
      <c r="G65" s="26"/>
    </row>
    <row r="66" spans="1:7" ht="15.75" hidden="1" outlineLevel="1" x14ac:dyDescent="0.25">
      <c r="A66" s="22">
        <v>45443.999803240738</v>
      </c>
      <c r="B66" s="61">
        <v>1168</v>
      </c>
      <c r="C66" s="64">
        <v>1.3799999999999999E-3</v>
      </c>
      <c r="D66" s="21"/>
      <c r="E66" s="16"/>
      <c r="F66" s="66"/>
      <c r="G66" s="26"/>
    </row>
    <row r="67" spans="1:7" ht="15.75" hidden="1" outlineLevel="1" x14ac:dyDescent="0.25">
      <c r="A67" s="22">
        <v>45473.999803240738</v>
      </c>
      <c r="B67" s="61">
        <v>764</v>
      </c>
      <c r="C67" s="64">
        <v>8.9999999999999998E-4</v>
      </c>
      <c r="D67" s="21"/>
      <c r="E67" s="16"/>
      <c r="F67" s="66"/>
      <c r="G67" s="26"/>
    </row>
    <row r="68" spans="1:7" ht="15.75" hidden="1" outlineLevel="1" x14ac:dyDescent="0.25">
      <c r="A68" s="22">
        <v>45504.999803240738</v>
      </c>
      <c r="B68" s="61">
        <v>765</v>
      </c>
      <c r="C68" s="64">
        <v>9.3000000000000005E-4</v>
      </c>
      <c r="D68" s="21"/>
      <c r="E68" s="16"/>
      <c r="F68" s="66"/>
      <c r="G68" s="26"/>
    </row>
    <row r="69" spans="1:7" ht="15.75" hidden="1" outlineLevel="1" x14ac:dyDescent="0.25">
      <c r="A69" s="22">
        <v>45535.999803240738</v>
      </c>
      <c r="B69" s="61">
        <v>936</v>
      </c>
      <c r="C69" s="64">
        <v>1.06E-3</v>
      </c>
      <c r="D69" s="21"/>
      <c r="E69" s="16"/>
      <c r="F69" s="66"/>
      <c r="G69" s="26"/>
    </row>
    <row r="70" spans="1:7" ht="15.75" hidden="1" outlineLevel="1" x14ac:dyDescent="0.25">
      <c r="A70" s="22">
        <v>45565.999803240738</v>
      </c>
      <c r="B70" s="61">
        <v>910</v>
      </c>
      <c r="C70" s="64">
        <v>9.2000000000000003E-4</v>
      </c>
      <c r="D70" s="21"/>
      <c r="E70" s="16"/>
      <c r="F70" s="66"/>
      <c r="G70" s="26"/>
    </row>
    <row r="71" spans="1:7" ht="15.75" hidden="1" outlineLevel="1" x14ac:dyDescent="0.25">
      <c r="A71" s="22">
        <v>45596.999803240738</v>
      </c>
      <c r="B71" s="61">
        <v>957</v>
      </c>
      <c r="C71" s="64">
        <v>9.5E-4</v>
      </c>
      <c r="D71" s="21"/>
      <c r="E71" s="16"/>
      <c r="F71" s="66"/>
      <c r="G71" s="26"/>
    </row>
    <row r="72" spans="1:7" ht="15.75" hidden="1" outlineLevel="1" x14ac:dyDescent="0.25">
      <c r="A72" s="22">
        <v>45626.999803240738</v>
      </c>
      <c r="B72" s="61">
        <v>794</v>
      </c>
      <c r="C72" s="64">
        <v>7.7999999999999999E-4</v>
      </c>
      <c r="D72" s="21"/>
      <c r="E72" s="16"/>
      <c r="F72" s="66"/>
      <c r="G72" s="26"/>
    </row>
    <row r="73" spans="1:7" ht="15.75" hidden="1" outlineLevel="1" x14ac:dyDescent="0.25">
      <c r="A73" s="22">
        <v>45657.999803240738</v>
      </c>
      <c r="B73" s="61">
        <v>1144</v>
      </c>
      <c r="C73" s="64">
        <v>1.0399999999999999E-3</v>
      </c>
      <c r="D73" s="21"/>
      <c r="E73" s="16"/>
      <c r="F73" s="66"/>
      <c r="G73" s="26"/>
    </row>
    <row r="74" spans="1:7" ht="15.75" hidden="1" outlineLevel="1" x14ac:dyDescent="0.25">
      <c r="A74" s="22">
        <v>45688.999803240738</v>
      </c>
      <c r="B74" s="61">
        <v>1399</v>
      </c>
      <c r="C74" s="64">
        <v>1.34E-3</v>
      </c>
      <c r="D74" s="21"/>
      <c r="E74" s="16"/>
      <c r="F74" s="66"/>
      <c r="G74" s="26"/>
    </row>
    <row r="75" spans="1:7" ht="15.75" hidden="1" outlineLevel="1" x14ac:dyDescent="0.25">
      <c r="A75" s="22">
        <v>45716.999803240738</v>
      </c>
      <c r="B75" s="61">
        <v>1571</v>
      </c>
      <c r="C75" s="64">
        <v>1.3799999999999999E-3</v>
      </c>
      <c r="D75" s="21"/>
      <c r="E75" s="16"/>
      <c r="F75" s="66"/>
      <c r="G75" s="26"/>
    </row>
    <row r="76" spans="1:7" ht="15.75" hidden="1" outlineLevel="1" x14ac:dyDescent="0.25">
      <c r="A76" s="22">
        <v>45747.999803240738</v>
      </c>
      <c r="B76" s="61">
        <v>1763</v>
      </c>
      <c r="C76" s="64">
        <v>1.64E-3</v>
      </c>
      <c r="D76" s="21"/>
      <c r="E76" s="16"/>
      <c r="F76" s="66"/>
      <c r="G76" s="26"/>
    </row>
    <row r="77" spans="1:7" ht="15.75" hidden="1" outlineLevel="1" x14ac:dyDescent="0.25">
      <c r="A77" s="22">
        <v>45777.999803240738</v>
      </c>
      <c r="B77" s="61">
        <v>1427</v>
      </c>
      <c r="C77" s="64">
        <v>1.3600000000000001E-3</v>
      </c>
      <c r="D77" s="21"/>
      <c r="E77" s="16"/>
      <c r="F77" s="66"/>
      <c r="G77" s="26"/>
    </row>
    <row r="78" spans="1:7" ht="15.75" hidden="1" outlineLevel="1" x14ac:dyDescent="0.25">
      <c r="A78" s="22">
        <v>45808.999803240738</v>
      </c>
      <c r="B78" s="61">
        <v>1034</v>
      </c>
      <c r="C78" s="64">
        <v>1E-3</v>
      </c>
      <c r="D78" s="21"/>
      <c r="E78" s="16"/>
      <c r="F78" s="66"/>
      <c r="G78" s="26"/>
    </row>
    <row r="79" spans="1:7" ht="15.75" hidden="1" outlineLevel="1" x14ac:dyDescent="0.25">
      <c r="A79" s="22">
        <v>45838.999803240738</v>
      </c>
      <c r="B79" s="61">
        <v>1467</v>
      </c>
      <c r="C79" s="64">
        <v>1.4400000000000001E-3</v>
      </c>
      <c r="D79" s="21"/>
      <c r="E79" s="16"/>
      <c r="F79" s="66"/>
      <c r="G79" s="26"/>
    </row>
    <row r="80" spans="1:7" ht="15.75" hidden="1" outlineLevel="1" x14ac:dyDescent="0.25">
      <c r="A80" s="22">
        <v>45869.999803240738</v>
      </c>
      <c r="B80" s="61">
        <v>1401</v>
      </c>
      <c r="C80" s="64">
        <v>1.4499999999999999E-3</v>
      </c>
      <c r="D80" s="21"/>
      <c r="E80" s="16"/>
      <c r="F80" s="66"/>
      <c r="G80" s="26"/>
    </row>
    <row r="81" spans="1:7" ht="15.75" hidden="1" outlineLevel="1" x14ac:dyDescent="0.25">
      <c r="A81" s="22">
        <v>45900.999803240738</v>
      </c>
      <c r="B81" s="61">
        <v>1338</v>
      </c>
      <c r="C81" s="64">
        <v>1.5E-3</v>
      </c>
      <c r="D81" s="21"/>
      <c r="E81" s="16"/>
      <c r="F81" s="66"/>
      <c r="G81" s="26"/>
    </row>
    <row r="82" spans="1:7" ht="15.75" hidden="1" outlineLevel="1" x14ac:dyDescent="0.25">
      <c r="A82" s="22">
        <v>45930.999803240738</v>
      </c>
      <c r="B82" s="61">
        <v>693</v>
      </c>
      <c r="C82" s="64">
        <v>7.5000000000000002E-4</v>
      </c>
      <c r="D82" s="21"/>
      <c r="E82" s="16"/>
      <c r="F82" s="66"/>
      <c r="G82" s="26"/>
    </row>
    <row r="83" spans="1:7" ht="15.75" hidden="1" outlineLevel="1" x14ac:dyDescent="0.25">
      <c r="A83" s="22">
        <v>45961.999803240738</v>
      </c>
      <c r="B83" s="61">
        <v>605</v>
      </c>
      <c r="C83" s="64">
        <v>6.8000000000000005E-4</v>
      </c>
      <c r="D83" s="21"/>
      <c r="E83" s="16"/>
      <c r="F83" s="66"/>
      <c r="G83" s="26"/>
    </row>
    <row r="84" spans="1:7" ht="15.75" hidden="1" outlineLevel="1" x14ac:dyDescent="0.25">
      <c r="A84" s="22">
        <v>45991.999803240738</v>
      </c>
      <c r="B84" s="61">
        <v>455</v>
      </c>
      <c r="C84" s="64">
        <v>5.5000000000000003E-4</v>
      </c>
      <c r="D84" s="21"/>
      <c r="E84" s="16"/>
      <c r="F84" s="66"/>
      <c r="G84" s="26"/>
    </row>
    <row r="85" spans="1:7" collapsed="1" x14ac:dyDescent="0.25">
      <c r="A85" s="19" t="s">
        <v>3</v>
      </c>
      <c r="B85" s="20">
        <f>AVERAGE(B61:B84)</f>
        <v>1233.625</v>
      </c>
      <c r="C85" s="20"/>
      <c r="D85" s="142">
        <v>1996000</v>
      </c>
      <c r="E85" s="143">
        <f>B86/D85</f>
        <v>7.4165831663326656E-3</v>
      </c>
      <c r="F85" s="144">
        <f>E85*$F$29/$E$29</f>
        <v>2.2397971368347355E-2</v>
      </c>
      <c r="G85" s="145">
        <f>D85*$F$57</f>
        <v>27719.431532198378</v>
      </c>
    </row>
    <row r="86" spans="1:7" x14ac:dyDescent="0.25">
      <c r="A86" s="18" t="s">
        <v>4</v>
      </c>
      <c r="B86" s="3">
        <f>B85*12</f>
        <v>14803.5</v>
      </c>
      <c r="C86" s="3"/>
      <c r="D86" s="142"/>
      <c r="E86" s="143"/>
      <c r="F86" s="144"/>
      <c r="G86" s="145"/>
    </row>
    <row r="87" spans="1:7" x14ac:dyDescent="0.25">
      <c r="A87" s="17" t="s">
        <v>7</v>
      </c>
      <c r="B87" s="62"/>
      <c r="C87" s="62"/>
      <c r="D87" s="21"/>
      <c r="E87" s="16"/>
      <c r="F87" s="66"/>
      <c r="G87" s="26"/>
    </row>
    <row r="88" spans="1:7" hidden="1" outlineLevel="2" x14ac:dyDescent="0.25">
      <c r="A88" s="1" t="s">
        <v>1</v>
      </c>
      <c r="B88" s="1" t="s">
        <v>2</v>
      </c>
      <c r="C88" s="1"/>
      <c r="D88" s="21"/>
      <c r="E88" s="16"/>
      <c r="F88" s="66"/>
      <c r="G88" s="26"/>
    </row>
    <row r="89" spans="1:7" ht="15.75" hidden="1" outlineLevel="2" x14ac:dyDescent="0.25">
      <c r="A89" s="22">
        <v>45291.999803240738</v>
      </c>
      <c r="B89" s="61">
        <v>154</v>
      </c>
      <c r="C89" s="64">
        <v>1.0399999999999999E-3</v>
      </c>
      <c r="D89" s="21"/>
      <c r="E89" s="16"/>
      <c r="F89" s="66"/>
      <c r="G89" s="26"/>
    </row>
    <row r="90" spans="1:7" ht="15.75" hidden="1" outlineLevel="2" x14ac:dyDescent="0.25">
      <c r="A90" s="22">
        <v>45322.999803240738</v>
      </c>
      <c r="B90" s="61">
        <v>244</v>
      </c>
      <c r="C90" s="64">
        <v>1.7899999999999999E-3</v>
      </c>
      <c r="D90" s="21"/>
      <c r="E90" s="16"/>
      <c r="F90" s="66"/>
      <c r="G90" s="26"/>
    </row>
    <row r="91" spans="1:7" ht="15.75" hidden="1" outlineLevel="2" x14ac:dyDescent="0.25">
      <c r="A91" s="22">
        <v>45351.999803240738</v>
      </c>
      <c r="B91" s="61">
        <v>252</v>
      </c>
      <c r="C91" s="64">
        <v>1.8500000000000001E-3</v>
      </c>
      <c r="D91" s="21"/>
      <c r="E91" s="16"/>
      <c r="F91" s="66"/>
      <c r="G91" s="26"/>
    </row>
    <row r="92" spans="1:7" ht="15.75" hidden="1" outlineLevel="2" x14ac:dyDescent="0.25">
      <c r="A92" s="22">
        <v>45382.999803240738</v>
      </c>
      <c r="B92" s="61">
        <v>192</v>
      </c>
      <c r="C92" s="64">
        <v>1.47E-3</v>
      </c>
      <c r="D92" s="21"/>
      <c r="E92" s="16"/>
      <c r="F92" s="66"/>
      <c r="G92" s="26"/>
    </row>
    <row r="93" spans="1:7" ht="15.75" hidden="1" outlineLevel="2" x14ac:dyDescent="0.25">
      <c r="A93" s="22">
        <v>45412.999803240738</v>
      </c>
      <c r="B93" s="61">
        <v>171</v>
      </c>
      <c r="C93" s="64">
        <v>1.34E-3</v>
      </c>
      <c r="D93" s="21"/>
      <c r="E93" s="16"/>
      <c r="F93" s="66"/>
      <c r="G93" s="26"/>
    </row>
    <row r="94" spans="1:7" ht="15.75" hidden="1" outlineLevel="2" x14ac:dyDescent="0.25">
      <c r="A94" s="22">
        <v>45443.999803240738</v>
      </c>
      <c r="B94" s="61">
        <v>220</v>
      </c>
      <c r="C94" s="64">
        <v>1.82E-3</v>
      </c>
      <c r="D94" s="21"/>
      <c r="E94" s="16"/>
      <c r="F94" s="66"/>
      <c r="G94" s="26"/>
    </row>
    <row r="95" spans="1:7" ht="15.75" hidden="1" outlineLevel="2" x14ac:dyDescent="0.25">
      <c r="A95" s="22">
        <v>45473.999803240738</v>
      </c>
      <c r="B95" s="61">
        <v>142</v>
      </c>
      <c r="C95" s="64">
        <v>1.1999999999999999E-3</v>
      </c>
      <c r="D95" s="21"/>
      <c r="E95" s="16"/>
      <c r="F95" s="66"/>
      <c r="G95" s="26"/>
    </row>
    <row r="96" spans="1:7" ht="15.75" hidden="1" outlineLevel="2" x14ac:dyDescent="0.25">
      <c r="A96" s="22">
        <v>45504.999803240738</v>
      </c>
      <c r="B96" s="61">
        <v>139</v>
      </c>
      <c r="C96" s="64">
        <v>1.2199999999999999E-3</v>
      </c>
      <c r="D96" s="21"/>
      <c r="E96" s="16"/>
      <c r="F96" s="66"/>
      <c r="G96" s="26"/>
    </row>
    <row r="97" spans="1:7" ht="15.75" hidden="1" outlineLevel="2" x14ac:dyDescent="0.25">
      <c r="A97" s="22">
        <v>45535.999803240738</v>
      </c>
      <c r="B97" s="61">
        <v>309</v>
      </c>
      <c r="C97" s="64">
        <v>2.5899999999999999E-3</v>
      </c>
      <c r="D97" s="21"/>
      <c r="E97" s="16"/>
      <c r="F97" s="66"/>
      <c r="G97" s="26"/>
    </row>
    <row r="98" spans="1:7" ht="15.75" hidden="1" outlineLevel="2" x14ac:dyDescent="0.25">
      <c r="A98" s="22">
        <v>45565.999803240738</v>
      </c>
      <c r="B98" s="61">
        <v>140</v>
      </c>
      <c r="C98" s="64">
        <v>1.07E-3</v>
      </c>
      <c r="D98" s="21"/>
      <c r="E98" s="16"/>
      <c r="F98" s="66"/>
      <c r="G98" s="26"/>
    </row>
    <row r="99" spans="1:7" ht="15.75" hidden="1" outlineLevel="2" x14ac:dyDescent="0.25">
      <c r="A99" s="22">
        <v>45596.999803240738</v>
      </c>
      <c r="B99" s="61">
        <v>120</v>
      </c>
      <c r="C99" s="64">
        <v>9.1E-4</v>
      </c>
      <c r="D99" s="21"/>
      <c r="E99" s="16"/>
      <c r="F99" s="66"/>
      <c r="G99" s="26"/>
    </row>
    <row r="100" spans="1:7" ht="15.75" hidden="1" outlineLevel="2" x14ac:dyDescent="0.25">
      <c r="A100" s="22">
        <v>45626.999803240738</v>
      </c>
      <c r="B100" s="61">
        <v>131</v>
      </c>
      <c r="C100" s="64">
        <v>9.8999999999999999E-4</v>
      </c>
      <c r="D100" s="21"/>
      <c r="E100" s="16"/>
      <c r="F100" s="66"/>
      <c r="G100" s="26"/>
    </row>
    <row r="101" spans="1:7" ht="15.75" hidden="1" outlineLevel="2" x14ac:dyDescent="0.25">
      <c r="A101" s="22">
        <v>45657.999803240738</v>
      </c>
      <c r="B101" s="61">
        <v>116</v>
      </c>
      <c r="C101" s="64">
        <v>8.4000000000000003E-4</v>
      </c>
      <c r="D101" s="21"/>
      <c r="E101" s="16"/>
      <c r="F101" s="66"/>
      <c r="G101" s="26"/>
    </row>
    <row r="102" spans="1:7" ht="15.75" hidden="1" outlineLevel="2" x14ac:dyDescent="0.25">
      <c r="A102" s="22">
        <v>45688.999803240738</v>
      </c>
      <c r="B102" s="61">
        <v>143</v>
      </c>
      <c r="C102" s="64">
        <v>1.15E-3</v>
      </c>
      <c r="D102" s="21"/>
      <c r="E102" s="16"/>
      <c r="F102" s="66"/>
      <c r="G102" s="26"/>
    </row>
    <row r="103" spans="1:7" ht="15.75" hidden="1" outlineLevel="2" x14ac:dyDescent="0.25">
      <c r="A103" s="22">
        <v>45716.999803240738</v>
      </c>
      <c r="B103" s="61">
        <v>124</v>
      </c>
      <c r="C103" s="64">
        <v>9.2000000000000003E-4</v>
      </c>
      <c r="D103" s="21"/>
      <c r="E103" s="16"/>
      <c r="F103" s="66"/>
      <c r="G103" s="26"/>
    </row>
    <row r="104" spans="1:7" ht="15.75" hidden="1" outlineLevel="2" x14ac:dyDescent="0.25">
      <c r="A104" s="22">
        <v>45747.999803240738</v>
      </c>
      <c r="B104" s="61">
        <v>150</v>
      </c>
      <c r="C104" s="64">
        <v>1.1999999999999999E-3</v>
      </c>
      <c r="D104" s="21"/>
      <c r="E104" s="16"/>
      <c r="F104" s="66"/>
      <c r="G104" s="26"/>
    </row>
    <row r="105" spans="1:7" ht="15.75" hidden="1" outlineLevel="2" x14ac:dyDescent="0.25">
      <c r="A105" s="22">
        <v>45777.999803240738</v>
      </c>
      <c r="B105" s="61">
        <v>135</v>
      </c>
      <c r="C105" s="64">
        <v>1.07E-3</v>
      </c>
      <c r="D105" s="21"/>
      <c r="E105" s="16"/>
      <c r="F105" s="66"/>
      <c r="G105" s="26"/>
    </row>
    <row r="106" spans="1:7" ht="15.75" hidden="1" outlineLevel="2" x14ac:dyDescent="0.25">
      <c r="A106" s="22">
        <v>45808.999803240738</v>
      </c>
      <c r="B106" s="61">
        <v>127</v>
      </c>
      <c r="C106" s="64">
        <v>1.0499999999999999E-3</v>
      </c>
      <c r="D106" s="21"/>
      <c r="E106" s="16"/>
      <c r="F106" s="66"/>
      <c r="G106" s="26"/>
    </row>
    <row r="107" spans="1:7" ht="15.75" hidden="1" outlineLevel="2" x14ac:dyDescent="0.25">
      <c r="A107" s="22">
        <v>45838.999803240738</v>
      </c>
      <c r="B107" s="61">
        <v>130</v>
      </c>
      <c r="C107" s="64">
        <v>1.07E-3</v>
      </c>
      <c r="D107" s="21"/>
      <c r="E107" s="16"/>
      <c r="F107" s="66"/>
      <c r="G107" s="26"/>
    </row>
    <row r="108" spans="1:7" ht="15.75" hidden="1" outlineLevel="2" x14ac:dyDescent="0.25">
      <c r="A108" s="22">
        <v>45869.999803240738</v>
      </c>
      <c r="B108" s="61">
        <v>123</v>
      </c>
      <c r="C108" s="64">
        <v>1.0499999999999999E-3</v>
      </c>
      <c r="D108" s="21"/>
      <c r="E108" s="16"/>
      <c r="F108" s="66"/>
      <c r="G108" s="26"/>
    </row>
    <row r="109" spans="1:7" ht="15.75" hidden="1" outlineLevel="2" x14ac:dyDescent="0.25">
      <c r="A109" s="22">
        <v>45900.999803240738</v>
      </c>
      <c r="B109" s="61">
        <v>76</v>
      </c>
      <c r="C109" s="64">
        <v>6.6E-4</v>
      </c>
      <c r="D109" s="21"/>
      <c r="E109" s="16"/>
      <c r="F109" s="66"/>
      <c r="G109" s="26"/>
    </row>
    <row r="110" spans="1:7" ht="15.75" hidden="1" outlineLevel="2" x14ac:dyDescent="0.25">
      <c r="A110" s="22">
        <v>45930.999803240738</v>
      </c>
      <c r="B110" s="61">
        <v>105</v>
      </c>
      <c r="C110" s="64">
        <v>8.5999999999999998E-4</v>
      </c>
      <c r="D110" s="21"/>
      <c r="E110" s="16"/>
      <c r="F110" s="66"/>
      <c r="G110" s="26"/>
    </row>
    <row r="111" spans="1:7" ht="15.75" hidden="1" outlineLevel="2" x14ac:dyDescent="0.25">
      <c r="A111" s="22">
        <v>45961.999803240738</v>
      </c>
      <c r="B111" s="61">
        <v>127</v>
      </c>
      <c r="C111" s="64">
        <v>1.0399999999999999E-3</v>
      </c>
      <c r="D111" s="21"/>
      <c r="E111" s="16"/>
      <c r="F111" s="66"/>
      <c r="G111" s="26"/>
    </row>
    <row r="112" spans="1:7" ht="15.75" hidden="1" outlineLevel="2" x14ac:dyDescent="0.25">
      <c r="A112" s="22">
        <v>45991.999803240738</v>
      </c>
      <c r="B112" s="61">
        <v>52</v>
      </c>
      <c r="C112" s="64">
        <v>4.4000000000000002E-4</v>
      </c>
      <c r="D112" s="21"/>
      <c r="E112" s="16"/>
      <c r="F112" s="66"/>
      <c r="G112" s="26"/>
    </row>
    <row r="113" spans="1:7" collapsed="1" x14ac:dyDescent="0.25">
      <c r="A113" s="19" t="s">
        <v>3</v>
      </c>
      <c r="B113" s="20">
        <f>AVERAGE(B89:B112)</f>
        <v>150.91666666666666</v>
      </c>
      <c r="C113" s="20"/>
      <c r="D113" s="142">
        <v>357000</v>
      </c>
      <c r="E113" s="143">
        <f>B114/D113</f>
        <v>5.072829131652661E-3</v>
      </c>
      <c r="F113" s="144">
        <f>E113*$F$29/$E$29</f>
        <v>1.5319868880194565E-2</v>
      </c>
      <c r="G113" s="145">
        <f>D113*$F$57</f>
        <v>4957.8341968911927</v>
      </c>
    </row>
    <row r="114" spans="1:7" x14ac:dyDescent="0.25">
      <c r="A114" s="18" t="s">
        <v>4</v>
      </c>
      <c r="B114" s="3">
        <f>B113*12</f>
        <v>1811</v>
      </c>
      <c r="C114" s="3"/>
      <c r="D114" s="142"/>
      <c r="E114" s="143"/>
      <c r="F114" s="144"/>
      <c r="G114" s="145"/>
    </row>
    <row r="115" spans="1:7" x14ac:dyDescent="0.25">
      <c r="A115" s="17" t="s">
        <v>8</v>
      </c>
      <c r="B115" s="62"/>
      <c r="C115" s="62"/>
      <c r="D115" s="21"/>
      <c r="E115" s="16"/>
      <c r="F115" s="66"/>
      <c r="G115" s="26"/>
    </row>
    <row r="116" spans="1:7" hidden="1" outlineLevel="2" x14ac:dyDescent="0.25">
      <c r="A116" s="1" t="s">
        <v>1</v>
      </c>
      <c r="B116" s="1" t="s">
        <v>2</v>
      </c>
      <c r="C116" s="1"/>
      <c r="D116" s="21"/>
      <c r="E116" s="16"/>
      <c r="F116" s="66"/>
      <c r="G116" s="26"/>
    </row>
    <row r="117" spans="1:7" ht="15.75" hidden="1" outlineLevel="2" x14ac:dyDescent="0.25">
      <c r="A117" s="22">
        <v>45291.999803240738</v>
      </c>
      <c r="B117" s="61">
        <v>231</v>
      </c>
      <c r="C117" s="64">
        <v>1.2099999999999999E-3</v>
      </c>
      <c r="D117" s="21"/>
      <c r="E117" s="16"/>
      <c r="F117" s="66"/>
      <c r="G117" s="26"/>
    </row>
    <row r="118" spans="1:7" ht="15.75" hidden="1" outlineLevel="2" x14ac:dyDescent="0.25">
      <c r="A118" s="22">
        <v>45322.999803240738</v>
      </c>
      <c r="B118" s="61">
        <v>257</v>
      </c>
      <c r="C118" s="64">
        <v>1.4599999999999999E-3</v>
      </c>
      <c r="D118" s="21"/>
      <c r="E118" s="16"/>
      <c r="F118" s="66"/>
      <c r="G118" s="26"/>
    </row>
    <row r="119" spans="1:7" ht="15.75" hidden="1" outlineLevel="2" x14ac:dyDescent="0.25">
      <c r="A119" s="22">
        <v>45351.999803240738</v>
      </c>
      <c r="B119" s="61">
        <v>320</v>
      </c>
      <c r="C119" s="64">
        <v>1.81E-3</v>
      </c>
      <c r="D119" s="21"/>
      <c r="E119" s="16"/>
      <c r="F119" s="66"/>
      <c r="G119" s="26"/>
    </row>
    <row r="120" spans="1:7" ht="15.75" hidden="1" outlineLevel="2" x14ac:dyDescent="0.25">
      <c r="A120" s="22">
        <v>45382.999803240738</v>
      </c>
      <c r="B120" s="61">
        <v>331</v>
      </c>
      <c r="C120" s="64">
        <v>1.92E-3</v>
      </c>
      <c r="D120" s="21"/>
      <c r="E120" s="16"/>
      <c r="F120" s="66"/>
      <c r="G120" s="26"/>
    </row>
    <row r="121" spans="1:7" ht="15.75" hidden="1" outlineLevel="2" x14ac:dyDescent="0.25">
      <c r="A121" s="22">
        <v>45412.999803240738</v>
      </c>
      <c r="B121" s="61">
        <v>360</v>
      </c>
      <c r="C121" s="64">
        <v>2.1900000000000001E-3</v>
      </c>
      <c r="D121" s="21"/>
      <c r="E121" s="16"/>
      <c r="F121" s="66"/>
      <c r="G121" s="26"/>
    </row>
    <row r="122" spans="1:7" ht="15.75" hidden="1" outlineLevel="2" x14ac:dyDescent="0.25">
      <c r="A122" s="22">
        <v>45443.999803240738</v>
      </c>
      <c r="B122" s="61">
        <v>290</v>
      </c>
      <c r="C122" s="64">
        <v>1.91E-3</v>
      </c>
      <c r="D122" s="21"/>
      <c r="E122" s="16"/>
      <c r="F122" s="66"/>
      <c r="G122" s="26"/>
    </row>
    <row r="123" spans="1:7" ht="15.75" hidden="1" outlineLevel="2" x14ac:dyDescent="0.25">
      <c r="A123" s="22">
        <v>45473.999803240738</v>
      </c>
      <c r="B123" s="61">
        <v>318</v>
      </c>
      <c r="C123" s="64">
        <v>2.0799999999999998E-3</v>
      </c>
      <c r="D123" s="21"/>
      <c r="E123" s="16"/>
      <c r="F123" s="66"/>
      <c r="G123" s="26"/>
    </row>
    <row r="124" spans="1:7" ht="15.75" hidden="1" outlineLevel="2" x14ac:dyDescent="0.25">
      <c r="A124" s="22">
        <v>45504.999803240738</v>
      </c>
      <c r="B124" s="61">
        <v>181</v>
      </c>
      <c r="C124" s="64">
        <v>1.2099999999999999E-3</v>
      </c>
      <c r="D124" s="21"/>
      <c r="E124" s="16"/>
      <c r="F124" s="66"/>
      <c r="G124" s="26"/>
    </row>
    <row r="125" spans="1:7" ht="15.75" hidden="1" outlineLevel="2" x14ac:dyDescent="0.25">
      <c r="A125" s="22">
        <v>45535.999803240738</v>
      </c>
      <c r="B125" s="61">
        <v>170</v>
      </c>
      <c r="C125" s="64">
        <v>1.1100000000000001E-3</v>
      </c>
      <c r="D125" s="21"/>
      <c r="E125" s="16"/>
      <c r="F125" s="66"/>
      <c r="G125" s="26"/>
    </row>
    <row r="126" spans="1:7" ht="15.75" hidden="1" outlineLevel="2" x14ac:dyDescent="0.25">
      <c r="A126" s="22">
        <v>45565.999803240738</v>
      </c>
      <c r="B126" s="61">
        <v>151</v>
      </c>
      <c r="C126" s="64">
        <v>8.9999999999999998E-4</v>
      </c>
      <c r="D126" s="21"/>
      <c r="E126" s="16"/>
      <c r="F126" s="66"/>
      <c r="G126" s="26"/>
    </row>
    <row r="127" spans="1:7" ht="15.75" hidden="1" outlineLevel="2" x14ac:dyDescent="0.25">
      <c r="A127" s="22">
        <v>45596.999803240738</v>
      </c>
      <c r="B127" s="61">
        <v>158</v>
      </c>
      <c r="C127" s="64">
        <v>9.3999999999999997E-4</v>
      </c>
      <c r="D127" s="21"/>
      <c r="E127" s="16"/>
      <c r="F127" s="66"/>
      <c r="G127" s="26"/>
    </row>
    <row r="128" spans="1:7" ht="15.75" hidden="1" outlineLevel="2" x14ac:dyDescent="0.25">
      <c r="A128" s="22">
        <v>45626.999803240738</v>
      </c>
      <c r="B128" s="61">
        <v>161</v>
      </c>
      <c r="C128" s="64">
        <v>9.5E-4</v>
      </c>
      <c r="D128" s="21"/>
      <c r="E128" s="16"/>
      <c r="F128" s="66"/>
      <c r="G128" s="26"/>
    </row>
    <row r="129" spans="1:7" ht="15.75" hidden="1" outlineLevel="2" x14ac:dyDescent="0.25">
      <c r="A129" s="22">
        <v>45657.999803240738</v>
      </c>
      <c r="B129" s="61">
        <v>524</v>
      </c>
      <c r="C129" s="64">
        <v>2.9299999999999999E-3</v>
      </c>
      <c r="D129" s="21"/>
      <c r="E129" s="16"/>
      <c r="F129" s="66"/>
      <c r="G129" s="26"/>
    </row>
    <row r="130" spans="1:7" ht="15.75" hidden="1" outlineLevel="2" x14ac:dyDescent="0.25">
      <c r="A130" s="22">
        <v>45688.999803240738</v>
      </c>
      <c r="B130" s="61">
        <v>554</v>
      </c>
      <c r="C130" s="64">
        <v>3.49E-3</v>
      </c>
      <c r="D130" s="21"/>
      <c r="E130" s="16"/>
      <c r="F130" s="66"/>
      <c r="G130" s="26"/>
    </row>
    <row r="131" spans="1:7" ht="15.75" hidden="1" outlineLevel="2" x14ac:dyDescent="0.25">
      <c r="A131" s="22">
        <v>45716.999803240738</v>
      </c>
      <c r="B131" s="61">
        <v>357</v>
      </c>
      <c r="C131" s="64">
        <v>2.0500000000000002E-3</v>
      </c>
      <c r="D131" s="21"/>
      <c r="E131" s="16"/>
      <c r="F131" s="66"/>
      <c r="G131" s="26"/>
    </row>
    <row r="132" spans="1:7" ht="15.75" hidden="1" outlineLevel="2" x14ac:dyDescent="0.25">
      <c r="A132" s="22">
        <v>45747.999803240738</v>
      </c>
      <c r="B132" s="61">
        <v>410</v>
      </c>
      <c r="C132" s="64">
        <v>2.6099999999999999E-3</v>
      </c>
      <c r="D132" s="21"/>
      <c r="E132" s="16"/>
      <c r="F132" s="66"/>
      <c r="G132" s="26"/>
    </row>
    <row r="133" spans="1:7" ht="15.75" hidden="1" outlineLevel="2" x14ac:dyDescent="0.25">
      <c r="A133" s="22">
        <v>45777.999803240738</v>
      </c>
      <c r="B133" s="61">
        <v>275</v>
      </c>
      <c r="C133" s="64">
        <v>1.7600000000000001E-3</v>
      </c>
      <c r="D133" s="21"/>
      <c r="E133" s="16"/>
      <c r="F133" s="66"/>
      <c r="G133" s="26"/>
    </row>
    <row r="134" spans="1:7" ht="15.75" hidden="1" outlineLevel="2" x14ac:dyDescent="0.25">
      <c r="A134" s="22">
        <v>45808.999803240738</v>
      </c>
      <c r="B134" s="61">
        <v>194</v>
      </c>
      <c r="C134" s="64">
        <v>1.2899999999999999E-3</v>
      </c>
      <c r="D134" s="21"/>
      <c r="E134" s="16"/>
      <c r="F134" s="66"/>
      <c r="G134" s="26"/>
    </row>
    <row r="135" spans="1:7" ht="15.75" hidden="1" outlineLevel="2" x14ac:dyDescent="0.25">
      <c r="A135" s="22">
        <v>45838.999803240738</v>
      </c>
      <c r="B135" s="61">
        <v>191</v>
      </c>
      <c r="C135" s="64">
        <v>1.2899999999999999E-3</v>
      </c>
      <c r="D135" s="21"/>
      <c r="E135" s="16"/>
      <c r="F135" s="66"/>
      <c r="G135" s="26"/>
    </row>
    <row r="136" spans="1:7" ht="15.75" hidden="1" outlineLevel="2" x14ac:dyDescent="0.25">
      <c r="A136" s="22">
        <v>45869.999803240738</v>
      </c>
      <c r="B136" s="61">
        <v>231</v>
      </c>
      <c r="C136" s="64">
        <v>1.6199999999999999E-3</v>
      </c>
      <c r="D136" s="21"/>
      <c r="E136" s="16"/>
      <c r="F136" s="66"/>
      <c r="G136" s="26"/>
    </row>
    <row r="137" spans="1:7" ht="15.75" hidden="1" outlineLevel="2" x14ac:dyDescent="0.25">
      <c r="A137" s="22">
        <v>45900.999803240738</v>
      </c>
      <c r="B137" s="61">
        <v>153</v>
      </c>
      <c r="C137" s="64">
        <v>1.09E-3</v>
      </c>
      <c r="D137" s="21"/>
      <c r="E137" s="16"/>
      <c r="F137" s="66"/>
      <c r="G137" s="26"/>
    </row>
    <row r="138" spans="1:7" ht="15.75" hidden="1" outlineLevel="2" x14ac:dyDescent="0.25">
      <c r="A138" s="22">
        <v>45930.999803240738</v>
      </c>
      <c r="B138" s="61">
        <v>151</v>
      </c>
      <c r="C138" s="64">
        <v>1E-3</v>
      </c>
      <c r="D138" s="21"/>
      <c r="E138" s="16"/>
      <c r="F138" s="66"/>
      <c r="G138" s="26"/>
    </row>
    <row r="139" spans="1:7" ht="15.75" hidden="1" outlineLevel="2" x14ac:dyDescent="0.25">
      <c r="A139" s="22">
        <v>45961.999803240738</v>
      </c>
      <c r="B139" s="61">
        <v>271</v>
      </c>
      <c r="C139" s="64">
        <v>1.82E-3</v>
      </c>
      <c r="D139" s="21"/>
      <c r="E139" s="16"/>
      <c r="F139" s="66"/>
      <c r="G139" s="26"/>
    </row>
    <row r="140" spans="1:7" ht="15.75" hidden="1" outlineLevel="2" x14ac:dyDescent="0.25">
      <c r="A140" s="22">
        <v>45991.999803240738</v>
      </c>
      <c r="B140" s="61">
        <v>86</v>
      </c>
      <c r="C140" s="64">
        <v>5.8E-4</v>
      </c>
      <c r="D140" s="21"/>
      <c r="E140" s="16"/>
      <c r="F140" s="66"/>
      <c r="G140" s="26"/>
    </row>
    <row r="141" spans="1:7" collapsed="1" x14ac:dyDescent="0.25">
      <c r="A141" s="19" t="s">
        <v>3</v>
      </c>
      <c r="B141" s="20">
        <f>AVERAGE(B117:B140)</f>
        <v>263.54166666666669</v>
      </c>
      <c r="C141" s="20"/>
      <c r="D141" s="142">
        <v>357000</v>
      </c>
      <c r="E141" s="143">
        <f>B142/D141</f>
        <v>8.8585434173669465E-3</v>
      </c>
      <c r="F141" s="144">
        <f>E141*$F$29/$E$29</f>
        <v>2.6752669979909063E-2</v>
      </c>
      <c r="G141" s="145">
        <f>D141*$F$57</f>
        <v>4957.8341968911927</v>
      </c>
    </row>
    <row r="142" spans="1:7" x14ac:dyDescent="0.25">
      <c r="A142" s="18" t="s">
        <v>4</v>
      </c>
      <c r="B142" s="3">
        <f>B141*12</f>
        <v>3162.5</v>
      </c>
      <c r="C142" s="3"/>
      <c r="D142" s="142"/>
      <c r="E142" s="143"/>
      <c r="F142" s="144"/>
      <c r="G142" s="145"/>
    </row>
    <row r="143" spans="1:7" x14ac:dyDescent="0.25">
      <c r="A143" s="17" t="s">
        <v>0</v>
      </c>
      <c r="B143" s="62"/>
      <c r="C143" s="62"/>
      <c r="D143" s="21"/>
      <c r="E143" s="16"/>
      <c r="F143" s="66"/>
      <c r="G143" s="26"/>
    </row>
    <row r="144" spans="1:7" hidden="1" outlineLevel="1" x14ac:dyDescent="0.25">
      <c r="A144" s="1" t="s">
        <v>1</v>
      </c>
      <c r="B144" s="1" t="s">
        <v>2</v>
      </c>
      <c r="C144" s="1"/>
      <c r="D144" s="21"/>
      <c r="E144" s="16"/>
      <c r="F144" s="66"/>
      <c r="G144" s="26"/>
    </row>
    <row r="145" spans="1:7" ht="15.75" hidden="1" outlineLevel="1" x14ac:dyDescent="0.25">
      <c r="A145" s="22">
        <v>45291.999803240738</v>
      </c>
      <c r="B145" s="61">
        <v>191</v>
      </c>
      <c r="C145" s="64">
        <v>1.09E-3</v>
      </c>
      <c r="D145" s="21"/>
      <c r="E145" s="16"/>
      <c r="F145" s="66"/>
      <c r="G145" s="26"/>
    </row>
    <row r="146" spans="1:7" ht="15.75" hidden="1" outlineLevel="1" x14ac:dyDescent="0.25">
      <c r="A146" s="22">
        <v>45322.999803240738</v>
      </c>
      <c r="B146" s="61">
        <v>210</v>
      </c>
      <c r="C146" s="64">
        <v>1.2800000000000001E-3</v>
      </c>
      <c r="D146" s="21"/>
      <c r="E146" s="16"/>
      <c r="F146" s="66"/>
      <c r="G146" s="26"/>
    </row>
    <row r="147" spans="1:7" ht="15.75" hidden="1" outlineLevel="1" x14ac:dyDescent="0.25">
      <c r="A147" s="22">
        <v>45351.999803240738</v>
      </c>
      <c r="B147" s="61">
        <v>316</v>
      </c>
      <c r="C147" s="64">
        <v>1.92E-3</v>
      </c>
      <c r="D147" s="21"/>
      <c r="E147" s="16"/>
      <c r="F147" s="66"/>
      <c r="G147" s="26"/>
    </row>
    <row r="148" spans="1:7" ht="15.75" hidden="1" outlineLevel="1" x14ac:dyDescent="0.25">
      <c r="A148" s="22">
        <v>45382.999803240738</v>
      </c>
      <c r="B148" s="61">
        <v>272</v>
      </c>
      <c r="C148" s="64">
        <v>1.7099999999999999E-3</v>
      </c>
      <c r="D148" s="21"/>
      <c r="E148" s="16"/>
      <c r="F148" s="66"/>
      <c r="G148" s="26"/>
    </row>
    <row r="149" spans="1:7" ht="15.75" hidden="1" outlineLevel="1" x14ac:dyDescent="0.25">
      <c r="A149" s="22">
        <v>45412.999803240738</v>
      </c>
      <c r="B149" s="61">
        <v>385</v>
      </c>
      <c r="C149" s="64">
        <v>2.64E-3</v>
      </c>
      <c r="D149" s="21"/>
      <c r="E149" s="16"/>
      <c r="F149" s="66"/>
      <c r="G149" s="26"/>
    </row>
    <row r="150" spans="1:7" ht="15.75" hidden="1" outlineLevel="1" x14ac:dyDescent="0.25">
      <c r="A150" s="22">
        <v>45443.999803240738</v>
      </c>
      <c r="B150" s="61">
        <v>153</v>
      </c>
      <c r="C150" s="64">
        <v>1.14E-3</v>
      </c>
      <c r="D150" s="21"/>
      <c r="E150" s="16"/>
      <c r="F150" s="66"/>
      <c r="G150" s="26"/>
    </row>
    <row r="151" spans="1:7" ht="15.75" hidden="1" outlineLevel="1" x14ac:dyDescent="0.25">
      <c r="A151" s="22">
        <v>45473.999803240738</v>
      </c>
      <c r="B151" s="61">
        <v>155</v>
      </c>
      <c r="C151" s="64">
        <v>1.1299999999999999E-3</v>
      </c>
      <c r="D151" s="21"/>
      <c r="E151" s="16"/>
      <c r="F151" s="66"/>
      <c r="G151" s="26"/>
    </row>
    <row r="152" spans="1:7" ht="15.75" hidden="1" outlineLevel="1" x14ac:dyDescent="0.25">
      <c r="A152" s="22">
        <v>45504.999803240738</v>
      </c>
      <c r="B152" s="61">
        <v>154</v>
      </c>
      <c r="C152" s="64">
        <v>1.15E-3</v>
      </c>
      <c r="D152" s="21"/>
      <c r="E152" s="16"/>
      <c r="F152" s="66"/>
      <c r="G152" s="26"/>
    </row>
    <row r="153" spans="1:7" ht="15.75" hidden="1" outlineLevel="1" x14ac:dyDescent="0.25">
      <c r="A153" s="22">
        <v>45535.999803240738</v>
      </c>
      <c r="B153" s="61">
        <v>143</v>
      </c>
      <c r="C153" s="64">
        <v>1.0300000000000001E-3</v>
      </c>
      <c r="D153" s="21"/>
      <c r="E153" s="16"/>
      <c r="F153" s="66"/>
      <c r="G153" s="26"/>
    </row>
    <row r="154" spans="1:7" ht="15.75" hidden="1" outlineLevel="1" x14ac:dyDescent="0.25">
      <c r="A154" s="22">
        <v>45565.999803240738</v>
      </c>
      <c r="B154" s="61">
        <v>140</v>
      </c>
      <c r="C154" s="64">
        <v>9.2000000000000003E-4</v>
      </c>
      <c r="D154" s="21"/>
      <c r="E154" s="16"/>
      <c r="F154" s="66"/>
      <c r="G154" s="26"/>
    </row>
    <row r="155" spans="1:7" ht="15.75" hidden="1" outlineLevel="1" x14ac:dyDescent="0.25">
      <c r="A155" s="22">
        <v>45596.999803240738</v>
      </c>
      <c r="B155" s="61">
        <v>86</v>
      </c>
      <c r="C155" s="64">
        <v>5.5999999999999995E-4</v>
      </c>
      <c r="D155" s="21"/>
      <c r="E155" s="16"/>
      <c r="F155" s="66"/>
      <c r="G155" s="26"/>
    </row>
    <row r="156" spans="1:7" ht="15.75" hidden="1" outlineLevel="1" x14ac:dyDescent="0.25">
      <c r="A156" s="22">
        <v>45626.999803240738</v>
      </c>
      <c r="B156" s="61">
        <v>128</v>
      </c>
      <c r="C156" s="64">
        <v>8.1999999999999998E-4</v>
      </c>
      <c r="D156" s="21"/>
      <c r="E156" s="16"/>
      <c r="F156" s="66"/>
      <c r="G156" s="26"/>
    </row>
    <row r="157" spans="1:7" ht="15.75" hidden="1" outlineLevel="1" x14ac:dyDescent="0.25">
      <c r="A157" s="22">
        <v>45657.999803240738</v>
      </c>
      <c r="B157" s="61">
        <v>141</v>
      </c>
      <c r="C157" s="64">
        <v>8.5999999999999998E-4</v>
      </c>
      <c r="D157" s="21"/>
      <c r="E157" s="16"/>
      <c r="F157" s="66"/>
      <c r="G157" s="26"/>
    </row>
    <row r="158" spans="1:7" ht="15.75" hidden="1" outlineLevel="1" x14ac:dyDescent="0.25">
      <c r="A158" s="22">
        <v>45688.999803240738</v>
      </c>
      <c r="B158" s="61">
        <v>158</v>
      </c>
      <c r="C158" s="64">
        <v>1.06E-3</v>
      </c>
      <c r="D158" s="21"/>
      <c r="E158" s="16"/>
      <c r="F158" s="66"/>
      <c r="G158" s="26"/>
    </row>
    <row r="159" spans="1:7" ht="15.75" hidden="1" outlineLevel="1" x14ac:dyDescent="0.25">
      <c r="A159" s="22">
        <v>45716.999803240738</v>
      </c>
      <c r="B159" s="61">
        <v>239</v>
      </c>
      <c r="C159" s="64">
        <v>1.47E-3</v>
      </c>
      <c r="D159" s="21"/>
      <c r="E159" s="16"/>
      <c r="F159" s="66"/>
      <c r="G159" s="26"/>
    </row>
    <row r="160" spans="1:7" ht="15.75" hidden="1" outlineLevel="1" x14ac:dyDescent="0.25">
      <c r="A160" s="22">
        <v>45747.999803240738</v>
      </c>
      <c r="B160" s="61">
        <v>212</v>
      </c>
      <c r="C160" s="64">
        <v>1.4300000000000001E-3</v>
      </c>
      <c r="D160" s="21"/>
      <c r="E160" s="16"/>
      <c r="F160" s="66"/>
      <c r="G160" s="26"/>
    </row>
    <row r="161" spans="1:7" ht="15.75" hidden="1" outlineLevel="1" x14ac:dyDescent="0.25">
      <c r="A161" s="22">
        <v>45777.999803240738</v>
      </c>
      <c r="B161" s="61">
        <v>181</v>
      </c>
      <c r="C161" s="64">
        <v>1.23E-3</v>
      </c>
      <c r="D161" s="21"/>
      <c r="E161" s="16"/>
      <c r="F161" s="66"/>
      <c r="G161" s="26"/>
    </row>
    <row r="162" spans="1:7" ht="15.75" hidden="1" outlineLevel="1" x14ac:dyDescent="0.25">
      <c r="A162" s="22">
        <v>45808.999803240738</v>
      </c>
      <c r="B162" s="61">
        <v>124</v>
      </c>
      <c r="C162" s="64">
        <v>8.8000000000000003E-4</v>
      </c>
      <c r="D162" s="21"/>
      <c r="E162" s="16"/>
      <c r="F162" s="66"/>
      <c r="G162" s="26"/>
    </row>
    <row r="163" spans="1:7" ht="15.75" hidden="1" outlineLevel="1" x14ac:dyDescent="0.25">
      <c r="A163" s="22">
        <v>45838.999803240738</v>
      </c>
      <c r="B163" s="61">
        <v>141</v>
      </c>
      <c r="C163" s="64">
        <v>1E-3</v>
      </c>
      <c r="D163" s="21"/>
      <c r="E163" s="16"/>
      <c r="F163" s="66"/>
      <c r="G163" s="26"/>
    </row>
    <row r="164" spans="1:7" ht="15.75" hidden="1" outlineLevel="1" x14ac:dyDescent="0.25">
      <c r="A164" s="22">
        <v>45869.999803240738</v>
      </c>
      <c r="B164" s="61">
        <v>79</v>
      </c>
      <c r="C164" s="64">
        <v>5.8E-4</v>
      </c>
      <c r="D164" s="21"/>
      <c r="E164" s="16"/>
      <c r="F164" s="66"/>
      <c r="G164" s="26"/>
    </row>
    <row r="165" spans="1:7" ht="15.75" hidden="1" outlineLevel="1" x14ac:dyDescent="0.25">
      <c r="A165" s="22">
        <v>45900.999803240738</v>
      </c>
      <c r="B165" s="61">
        <v>80</v>
      </c>
      <c r="C165" s="64">
        <v>5.9000000000000003E-4</v>
      </c>
      <c r="D165" s="21"/>
      <c r="E165" s="16"/>
      <c r="F165" s="66"/>
      <c r="G165" s="26"/>
    </row>
    <row r="166" spans="1:7" ht="15.75" hidden="1" outlineLevel="1" x14ac:dyDescent="0.25">
      <c r="A166" s="22">
        <v>45930.999803240738</v>
      </c>
      <c r="B166" s="61">
        <v>99</v>
      </c>
      <c r="C166" s="64">
        <v>6.8999999999999997E-4</v>
      </c>
      <c r="D166" s="21"/>
      <c r="E166" s="16"/>
      <c r="F166" s="66"/>
      <c r="G166" s="26"/>
    </row>
    <row r="167" spans="1:7" ht="15.75" hidden="1" outlineLevel="1" x14ac:dyDescent="0.25">
      <c r="A167" s="22">
        <v>45961.999803240738</v>
      </c>
      <c r="B167" s="61">
        <v>92</v>
      </c>
      <c r="C167" s="64">
        <v>6.4000000000000005E-4</v>
      </c>
      <c r="D167" s="21"/>
      <c r="E167" s="16"/>
      <c r="F167" s="66"/>
      <c r="G167" s="26"/>
    </row>
    <row r="168" spans="1:7" ht="15.75" hidden="1" outlineLevel="1" x14ac:dyDescent="0.25">
      <c r="A168" s="22">
        <v>45991.999803240738</v>
      </c>
      <c r="B168" s="61">
        <v>87</v>
      </c>
      <c r="C168" s="64">
        <v>6.2E-4</v>
      </c>
      <c r="D168" s="21"/>
      <c r="E168" s="16"/>
      <c r="F168" s="66"/>
      <c r="G168" s="26"/>
    </row>
    <row r="169" spans="1:7" collapsed="1" x14ac:dyDescent="0.25">
      <c r="A169" s="19" t="s">
        <v>3</v>
      </c>
      <c r="B169" s="20">
        <f>AVERAGE(B145:B168)</f>
        <v>165.25</v>
      </c>
      <c r="C169" s="20"/>
      <c r="D169" s="142">
        <v>353000</v>
      </c>
      <c r="E169" s="143">
        <f>B170/D169</f>
        <v>5.6175637393767706E-3</v>
      </c>
      <c r="F169" s="144">
        <f>E169*$F$29/$E$29</f>
        <v>1.6964959331352496E-2</v>
      </c>
      <c r="G169" s="145">
        <f>D169*$F$57</f>
        <v>4902.2842339008157</v>
      </c>
    </row>
    <row r="170" spans="1:7" x14ac:dyDescent="0.25">
      <c r="A170" s="18" t="s">
        <v>4</v>
      </c>
      <c r="B170" s="3">
        <f>B169*12</f>
        <v>1983</v>
      </c>
      <c r="C170" s="3"/>
      <c r="D170" s="142"/>
      <c r="E170" s="143"/>
      <c r="F170" s="144"/>
      <c r="G170" s="145"/>
    </row>
    <row r="171" spans="1:7" x14ac:dyDescent="0.25">
      <c r="A171" s="17" t="s">
        <v>9</v>
      </c>
      <c r="B171" s="62"/>
      <c r="C171" s="62"/>
      <c r="D171" s="21"/>
      <c r="E171" s="16"/>
      <c r="F171" s="66"/>
      <c r="G171" s="26"/>
    </row>
    <row r="172" spans="1:7" hidden="1" outlineLevel="1" x14ac:dyDescent="0.25">
      <c r="A172" s="1" t="s">
        <v>1</v>
      </c>
      <c r="B172" s="1" t="s">
        <v>2</v>
      </c>
      <c r="C172" s="1"/>
      <c r="D172" s="21"/>
      <c r="E172" s="16"/>
      <c r="F172" s="66"/>
      <c r="G172" s="26"/>
    </row>
    <row r="173" spans="1:7" ht="15.75" hidden="1" outlineLevel="1" x14ac:dyDescent="0.25">
      <c r="A173" s="22">
        <v>45291.999803240738</v>
      </c>
      <c r="B173" s="61">
        <v>195</v>
      </c>
      <c r="C173" s="64">
        <v>8.1999999999999998E-4</v>
      </c>
      <c r="D173" s="21"/>
      <c r="E173" s="16"/>
      <c r="F173" s="66"/>
      <c r="G173" s="26"/>
    </row>
    <row r="174" spans="1:7" ht="15.75" hidden="1" outlineLevel="1" x14ac:dyDescent="0.25">
      <c r="A174" s="22">
        <v>45322.999803240738</v>
      </c>
      <c r="B174" s="61">
        <v>290</v>
      </c>
      <c r="C174" s="64">
        <v>1.31E-3</v>
      </c>
      <c r="D174" s="21"/>
      <c r="E174" s="16"/>
      <c r="F174" s="66"/>
      <c r="G174" s="26"/>
    </row>
    <row r="175" spans="1:7" ht="15.75" hidden="1" outlineLevel="1" x14ac:dyDescent="0.25">
      <c r="A175" s="22">
        <v>45351.999803240738</v>
      </c>
      <c r="B175" s="61">
        <v>301</v>
      </c>
      <c r="C175" s="64">
        <v>1.3699999999999999E-3</v>
      </c>
      <c r="D175" s="21"/>
      <c r="E175" s="16"/>
      <c r="F175" s="66"/>
      <c r="G175" s="26"/>
    </row>
    <row r="176" spans="1:7" ht="15.75" hidden="1" outlineLevel="1" x14ac:dyDescent="0.25">
      <c r="A176" s="22">
        <v>45382.999803240738</v>
      </c>
      <c r="B176" s="61">
        <v>253</v>
      </c>
      <c r="C176" s="64">
        <v>1.2199999999999999E-3</v>
      </c>
      <c r="D176" s="21"/>
      <c r="E176" s="16"/>
      <c r="F176" s="66"/>
      <c r="G176" s="26"/>
    </row>
    <row r="177" spans="1:7" ht="15.75" hidden="1" outlineLevel="1" x14ac:dyDescent="0.25">
      <c r="A177" s="22">
        <v>45412.999803240738</v>
      </c>
      <c r="B177" s="61">
        <v>376</v>
      </c>
      <c r="C177" s="64">
        <v>1.83E-3</v>
      </c>
      <c r="D177" s="21"/>
      <c r="E177" s="16"/>
      <c r="F177" s="66"/>
      <c r="G177" s="26"/>
    </row>
    <row r="178" spans="1:7" ht="15.75" hidden="1" outlineLevel="1" x14ac:dyDescent="0.25">
      <c r="A178" s="22">
        <v>45443.999803240738</v>
      </c>
      <c r="B178" s="61">
        <v>290</v>
      </c>
      <c r="C178" s="64">
        <v>1.48E-3</v>
      </c>
      <c r="D178" s="21"/>
      <c r="E178" s="16"/>
      <c r="F178" s="66"/>
      <c r="G178" s="26"/>
    </row>
    <row r="179" spans="1:7" ht="15.75" hidden="1" outlineLevel="1" x14ac:dyDescent="0.25">
      <c r="A179" s="22">
        <v>45473.999803240738</v>
      </c>
      <c r="B179" s="61">
        <v>181</v>
      </c>
      <c r="C179" s="64">
        <v>9.3000000000000005E-4</v>
      </c>
      <c r="D179" s="21"/>
      <c r="E179" s="16"/>
      <c r="F179" s="66"/>
      <c r="G179" s="26"/>
    </row>
    <row r="180" spans="1:7" ht="15.75" hidden="1" outlineLevel="1" x14ac:dyDescent="0.25">
      <c r="A180" s="22">
        <v>45504.999803240738</v>
      </c>
      <c r="B180" s="61">
        <v>196</v>
      </c>
      <c r="C180" s="64">
        <v>1.0200000000000001E-3</v>
      </c>
      <c r="D180" s="21"/>
      <c r="E180" s="16"/>
      <c r="F180" s="66"/>
      <c r="G180" s="26"/>
    </row>
    <row r="181" spans="1:7" ht="15.75" hidden="1" outlineLevel="1" x14ac:dyDescent="0.25">
      <c r="A181" s="22">
        <v>45535.999803240738</v>
      </c>
      <c r="B181" s="61">
        <v>154</v>
      </c>
      <c r="C181" s="64">
        <v>7.9000000000000001E-4</v>
      </c>
      <c r="D181" s="21"/>
      <c r="E181" s="16"/>
      <c r="F181" s="66"/>
      <c r="G181" s="26"/>
    </row>
    <row r="182" spans="1:7" ht="15.75" hidden="1" outlineLevel="1" x14ac:dyDescent="0.25">
      <c r="A182" s="22">
        <v>45565.999803240738</v>
      </c>
      <c r="B182" s="61">
        <v>223</v>
      </c>
      <c r="C182" s="64">
        <v>1.0499999999999999E-3</v>
      </c>
      <c r="D182" s="21"/>
      <c r="E182" s="16"/>
      <c r="F182" s="66"/>
      <c r="G182" s="26"/>
    </row>
    <row r="183" spans="1:7" ht="15.75" hidden="1" outlineLevel="1" x14ac:dyDescent="0.25">
      <c r="A183" s="22">
        <v>45596.999803240738</v>
      </c>
      <c r="B183" s="61">
        <v>157</v>
      </c>
      <c r="C183" s="64">
        <v>7.5000000000000002E-4</v>
      </c>
      <c r="D183" s="21"/>
      <c r="E183" s="16"/>
      <c r="F183" s="66"/>
      <c r="G183" s="26"/>
    </row>
    <row r="184" spans="1:7" ht="15.75" hidden="1" outlineLevel="1" x14ac:dyDescent="0.25">
      <c r="A184" s="22">
        <v>45626.999803240738</v>
      </c>
      <c r="B184" s="61">
        <v>139</v>
      </c>
      <c r="C184" s="64">
        <v>6.4999999999999997E-4</v>
      </c>
      <c r="D184" s="21"/>
      <c r="E184" s="16"/>
      <c r="F184" s="66"/>
      <c r="G184" s="26"/>
    </row>
    <row r="185" spans="1:7" ht="15.75" hidden="1" outlineLevel="1" x14ac:dyDescent="0.25">
      <c r="A185" s="22">
        <v>45657.999803240738</v>
      </c>
      <c r="B185" s="61">
        <v>207</v>
      </c>
      <c r="C185" s="64">
        <v>9.2000000000000003E-4</v>
      </c>
      <c r="D185" s="21"/>
      <c r="E185" s="16"/>
      <c r="F185" s="66"/>
      <c r="G185" s="26"/>
    </row>
    <row r="186" spans="1:7" ht="15.75" hidden="1" outlineLevel="1" x14ac:dyDescent="0.25">
      <c r="A186" s="22">
        <v>45688.999803240738</v>
      </c>
      <c r="B186" s="61">
        <v>197</v>
      </c>
      <c r="C186" s="64">
        <v>9.7000000000000005E-4</v>
      </c>
      <c r="D186" s="21"/>
      <c r="E186" s="16"/>
      <c r="F186" s="66"/>
      <c r="G186" s="26"/>
    </row>
    <row r="187" spans="1:7" ht="15.75" hidden="1" outlineLevel="1" x14ac:dyDescent="0.25">
      <c r="A187" s="22">
        <v>45716.999803240738</v>
      </c>
      <c r="B187" s="61">
        <v>280</v>
      </c>
      <c r="C187" s="64">
        <v>1.25E-3</v>
      </c>
      <c r="D187" s="21"/>
      <c r="E187" s="16"/>
      <c r="F187" s="66"/>
      <c r="G187" s="26"/>
    </row>
    <row r="188" spans="1:7" ht="15.75" hidden="1" outlineLevel="1" x14ac:dyDescent="0.25">
      <c r="A188" s="22">
        <v>45747.999803240738</v>
      </c>
      <c r="B188" s="61">
        <v>362</v>
      </c>
      <c r="C188" s="64">
        <v>1.75E-3</v>
      </c>
      <c r="D188" s="21"/>
      <c r="E188" s="16"/>
      <c r="F188" s="66"/>
      <c r="G188" s="26"/>
    </row>
    <row r="189" spans="1:7" ht="15.75" hidden="1" outlineLevel="1" x14ac:dyDescent="0.25">
      <c r="A189" s="22">
        <v>45777.999803240738</v>
      </c>
      <c r="B189" s="61">
        <v>204</v>
      </c>
      <c r="C189" s="64">
        <v>9.7000000000000005E-4</v>
      </c>
      <c r="D189" s="21"/>
      <c r="E189" s="16"/>
      <c r="F189" s="66"/>
      <c r="G189" s="26"/>
    </row>
    <row r="190" spans="1:7" ht="15.75" hidden="1" outlineLevel="1" x14ac:dyDescent="0.25">
      <c r="A190" s="22">
        <v>45808.999803240738</v>
      </c>
      <c r="B190" s="61">
        <v>193</v>
      </c>
      <c r="C190" s="64">
        <v>9.3999999999999997E-4</v>
      </c>
      <c r="D190" s="21"/>
      <c r="E190" s="16"/>
      <c r="F190" s="66"/>
      <c r="G190" s="26"/>
    </row>
    <row r="191" spans="1:7" ht="15.75" hidden="1" outlineLevel="1" x14ac:dyDescent="0.25">
      <c r="A191" s="22">
        <v>45838.999803240738</v>
      </c>
      <c r="B191" s="61">
        <v>158</v>
      </c>
      <c r="C191" s="64">
        <v>7.6999999999999996E-4</v>
      </c>
      <c r="D191" s="21"/>
      <c r="E191" s="16"/>
      <c r="F191" s="66"/>
      <c r="G191" s="26"/>
    </row>
    <row r="192" spans="1:7" ht="15.75" hidden="1" outlineLevel="1" x14ac:dyDescent="0.25">
      <c r="A192" s="22">
        <v>45869.999803240738</v>
      </c>
      <c r="B192" s="61">
        <v>148</v>
      </c>
      <c r="C192" s="64">
        <v>7.5000000000000002E-4</v>
      </c>
      <c r="D192" s="21"/>
      <c r="E192" s="16"/>
      <c r="F192" s="66"/>
      <c r="G192" s="26"/>
    </row>
    <row r="193" spans="1:7" ht="15.75" hidden="1" outlineLevel="1" x14ac:dyDescent="0.25">
      <c r="A193" s="22">
        <v>45900.999803240738</v>
      </c>
      <c r="B193" s="61">
        <v>123</v>
      </c>
      <c r="C193" s="64">
        <v>6.4000000000000005E-4</v>
      </c>
      <c r="D193" s="21"/>
      <c r="E193" s="16"/>
      <c r="F193" s="66"/>
      <c r="G193" s="26"/>
    </row>
    <row r="194" spans="1:7" ht="15.75" hidden="1" outlineLevel="1" x14ac:dyDescent="0.25">
      <c r="A194" s="22">
        <v>45930.999803240738</v>
      </c>
      <c r="B194" s="61">
        <v>116</v>
      </c>
      <c r="C194" s="64">
        <v>5.6999999999999998E-4</v>
      </c>
      <c r="D194" s="21"/>
      <c r="E194" s="16"/>
      <c r="F194" s="66"/>
      <c r="G194" s="26"/>
    </row>
    <row r="195" spans="1:7" ht="15.75" hidden="1" outlineLevel="1" x14ac:dyDescent="0.25">
      <c r="A195" s="22">
        <v>45961.999803240738</v>
      </c>
      <c r="B195" s="61">
        <v>191</v>
      </c>
      <c r="C195" s="64">
        <v>9.3000000000000005E-4</v>
      </c>
      <c r="D195" s="21"/>
      <c r="E195" s="16"/>
      <c r="F195" s="66"/>
      <c r="G195" s="26"/>
    </row>
    <row r="196" spans="1:7" ht="15.75" hidden="1" outlineLevel="1" x14ac:dyDescent="0.25">
      <c r="A196" s="22">
        <v>45991.999803240738</v>
      </c>
      <c r="B196" s="61">
        <v>138</v>
      </c>
      <c r="C196" s="64">
        <v>6.8999999999999997E-4</v>
      </c>
      <c r="D196" s="21"/>
      <c r="E196" s="16"/>
      <c r="F196" s="66"/>
      <c r="G196" s="26"/>
    </row>
    <row r="197" spans="1:7" collapsed="1" x14ac:dyDescent="0.25">
      <c r="A197" s="19" t="s">
        <v>3</v>
      </c>
      <c r="B197" s="20">
        <f>AVERAGE(B173:B196)</f>
        <v>211.33333333333334</v>
      </c>
      <c r="C197" s="20"/>
      <c r="D197" s="142">
        <v>500000</v>
      </c>
      <c r="E197" s="143">
        <f>B198/D197</f>
        <v>5.0720000000000001E-3</v>
      </c>
      <c r="F197" s="144">
        <f>E197*$F$29/$E$29</f>
        <v>1.5317364914877871E-2</v>
      </c>
      <c r="G197" s="145">
        <f>D197*$F$57</f>
        <v>6943.7453737971891</v>
      </c>
    </row>
    <row r="198" spans="1:7" x14ac:dyDescent="0.25">
      <c r="A198" s="18" t="s">
        <v>4</v>
      </c>
      <c r="B198" s="3">
        <f>B197*12</f>
        <v>2536</v>
      </c>
      <c r="C198" s="3"/>
      <c r="D198" s="142"/>
      <c r="E198" s="143"/>
      <c r="F198" s="144"/>
      <c r="G198" s="145"/>
    </row>
    <row r="199" spans="1:7" x14ac:dyDescent="0.25">
      <c r="A199" s="17" t="s">
        <v>90</v>
      </c>
      <c r="B199" s="62"/>
      <c r="C199" s="62"/>
      <c r="D199" s="21"/>
      <c r="E199" s="16"/>
      <c r="F199" s="66"/>
      <c r="G199" s="26"/>
    </row>
    <row r="200" spans="1:7" hidden="1" outlineLevel="1" x14ac:dyDescent="0.25">
      <c r="A200" s="1" t="s">
        <v>1</v>
      </c>
      <c r="B200" s="1" t="s">
        <v>2</v>
      </c>
      <c r="C200" s="1"/>
      <c r="D200" s="21"/>
      <c r="E200" s="16"/>
      <c r="F200" s="66"/>
      <c r="G200" s="26"/>
    </row>
    <row r="201" spans="1:7" hidden="1" outlineLevel="1" x14ac:dyDescent="0.25">
      <c r="A201" s="23">
        <v>45291.999803240738</v>
      </c>
      <c r="B201" s="4">
        <v>18596</v>
      </c>
      <c r="C201" s="65">
        <v>1.17E-3</v>
      </c>
      <c r="D201" s="21"/>
      <c r="E201" s="16"/>
      <c r="F201" s="66"/>
      <c r="G201" s="26"/>
    </row>
    <row r="202" spans="1:7" hidden="1" outlineLevel="1" x14ac:dyDescent="0.25">
      <c r="A202" s="23">
        <v>45322.999803240738</v>
      </c>
      <c r="B202" s="4">
        <v>18003</v>
      </c>
      <c r="C202" s="65">
        <v>1.2700000000000001E-3</v>
      </c>
      <c r="D202" s="21"/>
      <c r="E202" s="16"/>
      <c r="F202" s="66"/>
      <c r="G202" s="26"/>
    </row>
    <row r="203" spans="1:7" hidden="1" outlineLevel="1" x14ac:dyDescent="0.25">
      <c r="A203" s="23">
        <v>45351.999803240738</v>
      </c>
      <c r="B203" s="4">
        <v>27552</v>
      </c>
      <c r="C203" s="65">
        <v>1.8400000000000001E-3</v>
      </c>
      <c r="D203" s="21"/>
      <c r="E203" s="16"/>
      <c r="F203" s="66"/>
      <c r="G203" s="26"/>
    </row>
    <row r="204" spans="1:7" hidden="1" outlineLevel="1" x14ac:dyDescent="0.25">
      <c r="A204" s="23">
        <v>45382.999803240738</v>
      </c>
      <c r="B204" s="4">
        <v>27435</v>
      </c>
      <c r="C204" s="65">
        <v>1.98E-3</v>
      </c>
      <c r="D204" s="21"/>
      <c r="E204" s="16"/>
      <c r="F204" s="66"/>
      <c r="G204" s="26"/>
    </row>
    <row r="205" spans="1:7" hidden="1" outlineLevel="1" x14ac:dyDescent="0.25">
      <c r="A205" s="23">
        <v>45412.999803240738</v>
      </c>
      <c r="B205" s="4">
        <v>29050</v>
      </c>
      <c r="C205" s="65">
        <v>2.0999999999999999E-3</v>
      </c>
      <c r="D205" s="21"/>
      <c r="E205" s="16"/>
      <c r="F205" s="66"/>
      <c r="G205" s="26"/>
    </row>
    <row r="206" spans="1:7" hidden="1" outlineLevel="1" x14ac:dyDescent="0.25">
      <c r="A206" s="23">
        <v>45443.999803240738</v>
      </c>
      <c r="B206" s="4">
        <v>23101</v>
      </c>
      <c r="C206" s="65">
        <v>1.9599999999999999E-3</v>
      </c>
      <c r="D206" s="21"/>
      <c r="E206" s="16"/>
      <c r="F206" s="66"/>
      <c r="G206" s="26"/>
    </row>
    <row r="207" spans="1:7" hidden="1" outlineLevel="1" x14ac:dyDescent="0.25">
      <c r="A207" s="23">
        <v>45473.999803240738</v>
      </c>
      <c r="B207" s="4">
        <v>20488</v>
      </c>
      <c r="C207" s="65">
        <v>1.83E-3</v>
      </c>
      <c r="D207" s="21"/>
      <c r="E207" s="16"/>
      <c r="F207" s="66"/>
      <c r="G207" s="26"/>
    </row>
    <row r="208" spans="1:7" hidden="1" outlineLevel="1" x14ac:dyDescent="0.25">
      <c r="A208" s="23">
        <v>45504.999803240738</v>
      </c>
      <c r="B208" s="4">
        <v>19924</v>
      </c>
      <c r="C208" s="65">
        <v>1.7600000000000001E-3</v>
      </c>
      <c r="D208" s="21"/>
      <c r="E208" s="16"/>
      <c r="F208" s="66"/>
      <c r="G208" s="26"/>
    </row>
    <row r="209" spans="1:7" hidden="1" outlineLevel="1" x14ac:dyDescent="0.25">
      <c r="A209" s="23">
        <v>45535.999803240738</v>
      </c>
      <c r="B209" s="4">
        <v>15706</v>
      </c>
      <c r="C209" s="65">
        <v>1.2600000000000001E-3</v>
      </c>
      <c r="D209" s="21"/>
      <c r="E209" s="16"/>
      <c r="F209" s="66"/>
      <c r="G209" s="26"/>
    </row>
    <row r="210" spans="1:7" hidden="1" outlineLevel="1" x14ac:dyDescent="0.25">
      <c r="A210" s="23">
        <v>45565.999803240738</v>
      </c>
      <c r="B210" s="4">
        <v>25416</v>
      </c>
      <c r="C210" s="65">
        <v>1.7899999999999999E-3</v>
      </c>
      <c r="D210" s="21"/>
      <c r="E210" s="16"/>
      <c r="F210" s="66"/>
      <c r="G210" s="26"/>
    </row>
    <row r="211" spans="1:7" hidden="1" outlineLevel="1" x14ac:dyDescent="0.25">
      <c r="A211" s="23">
        <v>45596.999803240738</v>
      </c>
      <c r="B211" s="4">
        <v>15957</v>
      </c>
      <c r="C211" s="65">
        <v>1.0499999999999999E-3</v>
      </c>
      <c r="D211" s="21"/>
      <c r="E211" s="16"/>
      <c r="F211" s="66"/>
      <c r="G211" s="26"/>
    </row>
    <row r="212" spans="1:7" hidden="1" outlineLevel="1" x14ac:dyDescent="0.25">
      <c r="A212" s="23">
        <v>45626.999803240738</v>
      </c>
      <c r="B212" s="4">
        <v>23934</v>
      </c>
      <c r="C212" s="65">
        <v>1.56E-3</v>
      </c>
      <c r="D212" s="21"/>
      <c r="E212" s="16"/>
      <c r="F212" s="66"/>
      <c r="G212" s="26"/>
    </row>
    <row r="213" spans="1:7" hidden="1" outlineLevel="1" x14ac:dyDescent="0.25">
      <c r="A213" s="23">
        <v>45657.999803240738</v>
      </c>
      <c r="B213" s="4">
        <v>34337</v>
      </c>
      <c r="C213" s="65">
        <v>2.3400000000000001E-3</v>
      </c>
      <c r="D213" s="21"/>
      <c r="E213" s="16"/>
      <c r="F213" s="66"/>
      <c r="G213" s="26"/>
    </row>
    <row r="214" spans="1:7" hidden="1" outlineLevel="1" x14ac:dyDescent="0.25">
      <c r="A214" s="23">
        <v>45688.999803240738</v>
      </c>
      <c r="B214" s="4">
        <v>29176</v>
      </c>
      <c r="C214" s="65">
        <v>2.0500000000000002E-3</v>
      </c>
      <c r="D214" s="21"/>
      <c r="E214" s="16"/>
      <c r="F214" s="66"/>
      <c r="G214" s="26"/>
    </row>
    <row r="215" spans="1:7" hidden="1" outlineLevel="1" x14ac:dyDescent="0.25">
      <c r="A215" s="23">
        <v>45716.999803240738</v>
      </c>
      <c r="B215" s="4">
        <v>20513</v>
      </c>
      <c r="C215" s="65">
        <v>1.33E-3</v>
      </c>
      <c r="D215" s="21"/>
      <c r="E215" s="16"/>
      <c r="F215" s="66"/>
      <c r="G215" s="26"/>
    </row>
    <row r="216" spans="1:7" hidden="1" outlineLevel="1" x14ac:dyDescent="0.25">
      <c r="A216" s="23">
        <v>45747.999803240738</v>
      </c>
      <c r="B216" s="4">
        <v>22094</v>
      </c>
      <c r="C216" s="65">
        <v>1.5299999999999999E-3</v>
      </c>
      <c r="D216" s="21"/>
      <c r="E216" s="16"/>
      <c r="F216" s="66"/>
      <c r="G216" s="26"/>
    </row>
    <row r="217" spans="1:7" hidden="1" outlineLevel="1" x14ac:dyDescent="0.25">
      <c r="A217" s="23">
        <v>45777.999803240738</v>
      </c>
      <c r="B217" s="4">
        <v>26797</v>
      </c>
      <c r="C217" s="65">
        <v>2.0799999999999998E-3</v>
      </c>
      <c r="D217" s="21"/>
      <c r="E217" s="16"/>
      <c r="F217" s="66"/>
      <c r="G217" s="26"/>
    </row>
    <row r="218" spans="1:7" hidden="1" outlineLevel="1" x14ac:dyDescent="0.25">
      <c r="A218" s="23">
        <v>45808.999803240738</v>
      </c>
      <c r="B218" s="4">
        <v>29006</v>
      </c>
      <c r="C218" s="65">
        <v>2.31E-3</v>
      </c>
      <c r="D218" s="21"/>
      <c r="E218" s="16"/>
      <c r="F218" s="66"/>
      <c r="G218" s="26"/>
    </row>
    <row r="219" spans="1:7" hidden="1" outlineLevel="1" x14ac:dyDescent="0.25">
      <c r="A219" s="23">
        <v>45838.999803240738</v>
      </c>
      <c r="B219" s="4">
        <v>30174</v>
      </c>
      <c r="C219" s="65">
        <v>2.3500000000000001E-3</v>
      </c>
      <c r="D219" s="21"/>
      <c r="E219" s="16"/>
      <c r="F219" s="66"/>
      <c r="G219" s="26"/>
    </row>
    <row r="220" spans="1:7" hidden="1" outlineLevel="1" x14ac:dyDescent="0.25">
      <c r="A220" s="23">
        <v>45869.999803240738</v>
      </c>
      <c r="B220" s="4">
        <v>32568</v>
      </c>
      <c r="C220" s="65">
        <v>2.63E-3</v>
      </c>
      <c r="D220" s="21"/>
      <c r="E220" s="16"/>
      <c r="F220" s="66"/>
      <c r="G220" s="26"/>
    </row>
    <row r="221" spans="1:7" hidden="1" outlineLevel="1" x14ac:dyDescent="0.25">
      <c r="A221" s="23">
        <v>45900.999803240738</v>
      </c>
      <c r="B221" s="4">
        <v>12284</v>
      </c>
      <c r="C221" s="65">
        <v>9.5E-4</v>
      </c>
      <c r="D221" s="21"/>
      <c r="E221" s="16"/>
      <c r="F221" s="66"/>
      <c r="G221" s="26"/>
    </row>
    <row r="222" spans="1:7" hidden="1" outlineLevel="1" x14ac:dyDescent="0.25">
      <c r="A222" s="23">
        <v>45930.999803240738</v>
      </c>
      <c r="B222" s="4">
        <v>9170</v>
      </c>
      <c r="C222" s="65">
        <v>6.8000000000000005E-4</v>
      </c>
      <c r="D222" s="21"/>
      <c r="E222" s="16"/>
      <c r="F222" s="66"/>
      <c r="G222" s="26"/>
    </row>
    <row r="223" spans="1:7" hidden="1" outlineLevel="1" x14ac:dyDescent="0.25">
      <c r="A223" s="23">
        <v>45961.999803240738</v>
      </c>
      <c r="B223" s="4">
        <v>8102</v>
      </c>
      <c r="C223" s="65">
        <v>5.9999999999999995E-4</v>
      </c>
      <c r="D223" s="21"/>
      <c r="E223" s="16"/>
      <c r="F223" s="66"/>
      <c r="G223" s="26"/>
    </row>
    <row r="224" spans="1:7" hidden="1" outlineLevel="1" x14ac:dyDescent="0.25">
      <c r="A224" s="23">
        <v>45991.999803240738</v>
      </c>
      <c r="B224" s="4">
        <v>6159</v>
      </c>
      <c r="C224" s="65">
        <v>4.6000000000000001E-4</v>
      </c>
      <c r="D224" s="21"/>
      <c r="E224" s="16"/>
      <c r="F224" s="66"/>
      <c r="G224" s="26"/>
    </row>
    <row r="225" spans="1:7" collapsed="1" x14ac:dyDescent="0.25">
      <c r="A225" s="19" t="s">
        <v>3</v>
      </c>
      <c r="B225" s="20">
        <f>AVERAGE(B201:B224)</f>
        <v>21897.583333333332</v>
      </c>
      <c r="C225" s="20"/>
      <c r="D225" s="142">
        <v>13000000</v>
      </c>
      <c r="E225" s="143">
        <f>B226/D225</f>
        <v>2.0213153846153846E-2</v>
      </c>
      <c r="F225" s="144">
        <f>E225*$F$29/$E$29</f>
        <v>6.1043425382907253E-2</v>
      </c>
      <c r="G225" s="145">
        <f>D225*$F$57</f>
        <v>180537.37971872691</v>
      </c>
    </row>
    <row r="226" spans="1:7" x14ac:dyDescent="0.25">
      <c r="A226" s="18" t="s">
        <v>4</v>
      </c>
      <c r="B226" s="3">
        <f>B225*12</f>
        <v>262771</v>
      </c>
      <c r="C226" s="3"/>
      <c r="D226" s="142"/>
      <c r="E226" s="143"/>
      <c r="F226" s="144"/>
      <c r="G226" s="145"/>
    </row>
    <row r="227" spans="1:7" x14ac:dyDescent="0.25">
      <c r="A227" s="17" t="s">
        <v>91</v>
      </c>
      <c r="B227" s="62"/>
      <c r="C227" s="62"/>
      <c r="D227" s="21"/>
      <c r="E227" s="16"/>
      <c r="F227" s="66"/>
      <c r="G227" s="26"/>
    </row>
    <row r="228" spans="1:7" hidden="1" outlineLevel="1" x14ac:dyDescent="0.25">
      <c r="A228" s="1" t="s">
        <v>1</v>
      </c>
      <c r="B228" s="1" t="s">
        <v>2</v>
      </c>
      <c r="C228" s="1"/>
      <c r="D228" s="21"/>
      <c r="E228" s="16"/>
      <c r="F228" s="66"/>
      <c r="G228" s="26"/>
    </row>
    <row r="229" spans="1:7" hidden="1" outlineLevel="1" x14ac:dyDescent="0.25">
      <c r="A229" s="23">
        <v>45291.999803240738</v>
      </c>
      <c r="B229" s="4">
        <v>7875</v>
      </c>
      <c r="C229" s="65">
        <v>1.31E-3</v>
      </c>
      <c r="D229" s="21"/>
      <c r="E229" s="16"/>
      <c r="F229" s="66"/>
      <c r="G229" s="26"/>
    </row>
    <row r="230" spans="1:7" hidden="1" outlineLevel="1" x14ac:dyDescent="0.25">
      <c r="A230" s="23">
        <v>45322.999803240738</v>
      </c>
      <c r="B230" s="4">
        <v>7030</v>
      </c>
      <c r="C230" s="65">
        <v>1.2199999999999999E-3</v>
      </c>
      <c r="D230" s="21"/>
      <c r="E230" s="16"/>
      <c r="F230" s="66"/>
      <c r="G230" s="26"/>
    </row>
    <row r="231" spans="1:7" hidden="1" outlineLevel="1" x14ac:dyDescent="0.25">
      <c r="A231" s="23">
        <v>45351.999803240738</v>
      </c>
      <c r="B231" s="4">
        <v>10248</v>
      </c>
      <c r="C231" s="65">
        <v>1.72E-3</v>
      </c>
      <c r="D231" s="21"/>
      <c r="E231" s="16"/>
      <c r="F231" s="66"/>
      <c r="G231" s="26"/>
    </row>
    <row r="232" spans="1:7" hidden="1" outlineLevel="1" x14ac:dyDescent="0.25">
      <c r="A232" s="23">
        <v>45382.999803240738</v>
      </c>
      <c r="B232" s="4">
        <v>11563</v>
      </c>
      <c r="C232" s="65">
        <v>2.0100000000000001E-3</v>
      </c>
      <c r="D232" s="21"/>
      <c r="E232" s="16"/>
      <c r="F232" s="66"/>
      <c r="G232" s="26"/>
    </row>
    <row r="233" spans="1:7" hidden="1" outlineLevel="1" x14ac:dyDescent="0.25">
      <c r="A233" s="23">
        <v>45412.999803240738</v>
      </c>
      <c r="B233" s="4">
        <v>10284</v>
      </c>
      <c r="C233" s="65">
        <v>1.8799999999999999E-3</v>
      </c>
      <c r="D233" s="21"/>
      <c r="E233" s="16"/>
      <c r="F233" s="66"/>
      <c r="G233" s="26"/>
    </row>
    <row r="234" spans="1:7" hidden="1" outlineLevel="1" x14ac:dyDescent="0.25">
      <c r="A234" s="23">
        <v>45443.999803240738</v>
      </c>
      <c r="B234" s="4">
        <v>8911</v>
      </c>
      <c r="C234" s="65">
        <v>1.8600000000000001E-3</v>
      </c>
      <c r="D234" s="21"/>
      <c r="E234" s="16"/>
      <c r="F234" s="66"/>
      <c r="G234" s="26"/>
    </row>
    <row r="235" spans="1:7" hidden="1" outlineLevel="1" x14ac:dyDescent="0.25">
      <c r="A235" s="23">
        <v>45473.999803240738</v>
      </c>
      <c r="B235" s="4">
        <v>7120</v>
      </c>
      <c r="C235" s="65">
        <v>1.5E-3</v>
      </c>
      <c r="D235" s="21"/>
      <c r="E235" s="16"/>
      <c r="F235" s="66"/>
      <c r="G235" s="26"/>
    </row>
    <row r="236" spans="1:7" hidden="1" outlineLevel="1" x14ac:dyDescent="0.25">
      <c r="A236" s="23">
        <v>45504.999803240738</v>
      </c>
      <c r="B236" s="4">
        <v>6566</v>
      </c>
      <c r="C236" s="65">
        <v>1.4E-3</v>
      </c>
      <c r="D236" s="21"/>
      <c r="E236" s="16"/>
      <c r="F236" s="66"/>
      <c r="G236" s="26"/>
    </row>
    <row r="237" spans="1:7" hidden="1" outlineLevel="1" x14ac:dyDescent="0.25">
      <c r="A237" s="23">
        <v>45535.999803240738</v>
      </c>
      <c r="B237" s="4">
        <v>5480</v>
      </c>
      <c r="C237" s="65">
        <v>1.07E-3</v>
      </c>
      <c r="D237" s="21"/>
      <c r="E237" s="16"/>
      <c r="F237" s="66"/>
      <c r="G237" s="26"/>
    </row>
    <row r="238" spans="1:7" hidden="1" outlineLevel="1" x14ac:dyDescent="0.25">
      <c r="A238" s="23">
        <v>45565.999803240738</v>
      </c>
      <c r="B238" s="4">
        <v>5467</v>
      </c>
      <c r="C238" s="65">
        <v>9.3999999999999997E-4</v>
      </c>
      <c r="D238" s="21"/>
      <c r="E238" s="16"/>
      <c r="F238" s="66"/>
      <c r="G238" s="26"/>
    </row>
    <row r="239" spans="1:7" hidden="1" outlineLevel="1" x14ac:dyDescent="0.25">
      <c r="A239" s="23">
        <v>45596.999803240738</v>
      </c>
      <c r="B239" s="4">
        <v>6778</v>
      </c>
      <c r="C239" s="65">
        <v>1.1100000000000001E-3</v>
      </c>
      <c r="D239" s="21"/>
      <c r="E239" s="16"/>
      <c r="F239" s="66"/>
      <c r="G239" s="26"/>
    </row>
    <row r="240" spans="1:7" hidden="1" outlineLevel="1" x14ac:dyDescent="0.25">
      <c r="A240" s="23">
        <v>45626.999803240738</v>
      </c>
      <c r="B240" s="4">
        <v>5832</v>
      </c>
      <c r="C240" s="65">
        <v>9.3999999999999997E-4</v>
      </c>
      <c r="D240" s="21"/>
      <c r="E240" s="16"/>
      <c r="F240" s="66"/>
      <c r="G240" s="26"/>
    </row>
    <row r="241" spans="1:7" hidden="1" outlineLevel="1" x14ac:dyDescent="0.25">
      <c r="A241" s="23">
        <v>45657.999803240738</v>
      </c>
      <c r="B241" s="4">
        <v>5475</v>
      </c>
      <c r="C241" s="65">
        <v>9.1E-4</v>
      </c>
      <c r="D241" s="21"/>
      <c r="E241" s="16"/>
      <c r="F241" s="66"/>
      <c r="G241" s="26"/>
    </row>
    <row r="242" spans="1:7" hidden="1" outlineLevel="1" x14ac:dyDescent="0.25">
      <c r="A242" s="23">
        <v>45688.999803240738</v>
      </c>
      <c r="B242" s="4">
        <v>5832</v>
      </c>
      <c r="C242" s="65">
        <v>1E-3</v>
      </c>
      <c r="D242" s="21"/>
      <c r="E242" s="16"/>
      <c r="F242" s="66"/>
      <c r="G242" s="26"/>
    </row>
    <row r="243" spans="1:7" hidden="1" outlineLevel="1" x14ac:dyDescent="0.25">
      <c r="A243" s="23">
        <v>45716.999803240738</v>
      </c>
      <c r="B243" s="4">
        <v>6960</v>
      </c>
      <c r="C243" s="65">
        <v>1.1299999999999999E-3</v>
      </c>
      <c r="D243" s="21"/>
      <c r="E243" s="16"/>
      <c r="F243" s="66"/>
      <c r="G243" s="26"/>
    </row>
    <row r="244" spans="1:7" hidden="1" outlineLevel="1" x14ac:dyDescent="0.25">
      <c r="A244" s="23">
        <v>45747.999803240738</v>
      </c>
      <c r="B244" s="4">
        <v>7894</v>
      </c>
      <c r="C244" s="65">
        <v>1.33E-3</v>
      </c>
      <c r="D244" s="21"/>
      <c r="E244" s="16"/>
      <c r="F244" s="66"/>
      <c r="G244" s="26"/>
    </row>
    <row r="245" spans="1:7" hidden="1" outlineLevel="1" x14ac:dyDescent="0.25">
      <c r="A245" s="23">
        <v>45777.999803240738</v>
      </c>
      <c r="B245" s="4">
        <v>8716</v>
      </c>
      <c r="C245" s="65">
        <v>1.58E-3</v>
      </c>
      <c r="D245" s="21"/>
      <c r="E245" s="16"/>
      <c r="F245" s="66"/>
      <c r="G245" s="26"/>
    </row>
    <row r="246" spans="1:7" hidden="1" outlineLevel="1" x14ac:dyDescent="0.25">
      <c r="A246" s="23">
        <v>45808.999803240738</v>
      </c>
      <c r="B246" s="4">
        <v>7828</v>
      </c>
      <c r="C246" s="65">
        <v>1.47E-3</v>
      </c>
      <c r="D246" s="21"/>
      <c r="E246" s="16"/>
      <c r="F246" s="66"/>
      <c r="G246" s="26"/>
    </row>
    <row r="247" spans="1:7" hidden="1" outlineLevel="1" x14ac:dyDescent="0.25">
      <c r="A247" s="23">
        <v>45838.999803240738</v>
      </c>
      <c r="B247" s="4">
        <v>6008</v>
      </c>
      <c r="C247" s="65">
        <v>1.1299999999999999E-3</v>
      </c>
      <c r="D247" s="21"/>
      <c r="E247" s="16"/>
      <c r="F247" s="66"/>
      <c r="G247" s="26"/>
    </row>
    <row r="248" spans="1:7" hidden="1" outlineLevel="1" x14ac:dyDescent="0.25">
      <c r="A248" s="23">
        <v>45869.999803240738</v>
      </c>
      <c r="B248" s="4">
        <v>6201</v>
      </c>
      <c r="C248" s="65">
        <v>1.1900000000000001E-3</v>
      </c>
      <c r="D248" s="21"/>
      <c r="E248" s="16"/>
      <c r="F248" s="66"/>
      <c r="G248" s="26"/>
    </row>
    <row r="249" spans="1:7" hidden="1" outlineLevel="1" x14ac:dyDescent="0.25">
      <c r="A249" s="23">
        <v>45900.999803240738</v>
      </c>
      <c r="B249" s="4">
        <v>4401</v>
      </c>
      <c r="C249" s="65">
        <v>7.3999999999999999E-4</v>
      </c>
      <c r="D249" s="21"/>
      <c r="E249" s="16"/>
      <c r="F249" s="66"/>
      <c r="G249" s="26"/>
    </row>
    <row r="250" spans="1:7" hidden="1" outlineLevel="1" x14ac:dyDescent="0.25">
      <c r="A250" s="23">
        <v>45930.999803240738</v>
      </c>
      <c r="B250" s="4">
        <v>4093</v>
      </c>
      <c r="C250" s="65">
        <v>6.7000000000000002E-4</v>
      </c>
      <c r="D250" s="21"/>
      <c r="E250" s="16"/>
      <c r="F250" s="66"/>
      <c r="G250" s="26"/>
    </row>
    <row r="251" spans="1:7" hidden="1" outlineLevel="1" x14ac:dyDescent="0.25">
      <c r="A251" s="23">
        <v>45961.999803240738</v>
      </c>
      <c r="B251" s="4">
        <v>3602</v>
      </c>
      <c r="C251" s="65">
        <v>5.9999999999999995E-4</v>
      </c>
      <c r="D251" s="21"/>
      <c r="E251" s="16"/>
      <c r="F251" s="66"/>
      <c r="G251" s="26"/>
    </row>
    <row r="252" spans="1:7" hidden="1" outlineLevel="1" x14ac:dyDescent="0.25">
      <c r="A252" s="23">
        <v>45991.999803240738</v>
      </c>
      <c r="B252" s="4">
        <v>2853</v>
      </c>
      <c r="C252" s="65">
        <v>4.8000000000000001E-4</v>
      </c>
      <c r="D252" s="21"/>
      <c r="E252" s="16"/>
      <c r="F252" s="66"/>
      <c r="G252" s="26"/>
    </row>
    <row r="253" spans="1:7" collapsed="1" x14ac:dyDescent="0.25">
      <c r="A253" s="19" t="s">
        <v>3</v>
      </c>
      <c r="B253" s="20">
        <f>AVERAGE(B229:B252)</f>
        <v>6792.375</v>
      </c>
      <c r="C253" s="20"/>
      <c r="D253" s="142">
        <v>5590000</v>
      </c>
      <c r="E253" s="143">
        <f>B254/D253</f>
        <v>1.4581127012522361E-2</v>
      </c>
      <c r="F253" s="144">
        <f>E253*$F$29/$E$29</f>
        <v>4.4034787721014983E-2</v>
      </c>
      <c r="G253" s="145">
        <f>D253*$F$57</f>
        <v>77631.073279052565</v>
      </c>
    </row>
    <row r="254" spans="1:7" x14ac:dyDescent="0.25">
      <c r="A254" s="18" t="s">
        <v>4</v>
      </c>
      <c r="B254" s="3">
        <f>B253*12</f>
        <v>81508.5</v>
      </c>
      <c r="C254" s="3"/>
      <c r="D254" s="142"/>
      <c r="E254" s="143"/>
      <c r="F254" s="144"/>
      <c r="G254" s="145"/>
    </row>
    <row r="255" spans="1:7" x14ac:dyDescent="0.25">
      <c r="A255" s="17" t="s">
        <v>115</v>
      </c>
      <c r="B255" s="62"/>
      <c r="C255" s="62"/>
      <c r="D255" s="21"/>
      <c r="E255" s="16"/>
      <c r="F255" s="66"/>
      <c r="G255" s="26"/>
    </row>
    <row r="256" spans="1:7" hidden="1" outlineLevel="1" x14ac:dyDescent="0.25">
      <c r="A256" s="1" t="s">
        <v>1</v>
      </c>
      <c r="B256" s="1" t="s">
        <v>2</v>
      </c>
      <c r="C256" s="1"/>
      <c r="D256" s="21"/>
      <c r="E256" s="16"/>
      <c r="F256" s="66"/>
      <c r="G256" s="26"/>
    </row>
    <row r="257" spans="1:7" hidden="1" outlineLevel="1" x14ac:dyDescent="0.25">
      <c r="A257" s="23">
        <v>45291.999803240738</v>
      </c>
      <c r="B257" s="4">
        <v>1631</v>
      </c>
      <c r="C257" s="65">
        <v>8.3000000000000001E-4</v>
      </c>
      <c r="D257" s="21"/>
      <c r="E257" s="16"/>
      <c r="F257" s="66"/>
      <c r="G257" s="26"/>
    </row>
    <row r="258" spans="1:7" hidden="1" outlineLevel="1" x14ac:dyDescent="0.25">
      <c r="A258" s="23">
        <v>45322.999803240738</v>
      </c>
      <c r="B258" s="4">
        <v>1791</v>
      </c>
      <c r="C258" s="65">
        <v>9.7000000000000005E-4</v>
      </c>
      <c r="D258" s="21"/>
      <c r="E258" s="16"/>
      <c r="F258" s="66"/>
      <c r="G258" s="26"/>
    </row>
    <row r="259" spans="1:7" hidden="1" outlineLevel="1" x14ac:dyDescent="0.25">
      <c r="A259" s="23">
        <v>45351.999803240738</v>
      </c>
      <c r="B259" s="4">
        <v>2943</v>
      </c>
      <c r="C259" s="65">
        <v>1.6100000000000001E-3</v>
      </c>
      <c r="D259" s="21"/>
      <c r="E259" s="16"/>
      <c r="F259" s="66"/>
      <c r="G259" s="26"/>
    </row>
    <row r="260" spans="1:7" hidden="1" outlineLevel="1" x14ac:dyDescent="0.25">
      <c r="A260" s="23">
        <v>45382.999803240738</v>
      </c>
      <c r="B260" s="4">
        <v>3352</v>
      </c>
      <c r="C260" s="65">
        <v>1.9400000000000001E-3</v>
      </c>
      <c r="D260" s="21"/>
      <c r="E260" s="16"/>
      <c r="F260" s="66"/>
      <c r="G260" s="26"/>
    </row>
    <row r="261" spans="1:7" hidden="1" outlineLevel="1" x14ac:dyDescent="0.25">
      <c r="A261" s="23">
        <v>45412.999803240738</v>
      </c>
      <c r="B261" s="4">
        <v>3884</v>
      </c>
      <c r="C261" s="65">
        <v>2.33E-3</v>
      </c>
      <c r="D261" s="21"/>
      <c r="E261" s="16"/>
      <c r="F261" s="66"/>
      <c r="G261" s="26"/>
    </row>
    <row r="262" spans="1:7" hidden="1" outlineLevel="1" x14ac:dyDescent="0.25">
      <c r="A262" s="23">
        <v>45443.999803240738</v>
      </c>
      <c r="B262" s="4">
        <v>2935</v>
      </c>
      <c r="C262" s="65">
        <v>1.97E-3</v>
      </c>
      <c r="D262" s="21"/>
      <c r="E262" s="16"/>
      <c r="F262" s="66"/>
      <c r="G262" s="26"/>
    </row>
    <row r="263" spans="1:7" hidden="1" outlineLevel="1" x14ac:dyDescent="0.25">
      <c r="A263" s="23">
        <v>45473.999803240738</v>
      </c>
      <c r="B263" s="4">
        <v>2267</v>
      </c>
      <c r="C263" s="65">
        <v>1.5399999999999999E-3</v>
      </c>
      <c r="D263" s="21"/>
      <c r="E263" s="16"/>
      <c r="F263" s="66"/>
      <c r="G263" s="26"/>
    </row>
    <row r="264" spans="1:7" hidden="1" outlineLevel="1" x14ac:dyDescent="0.25">
      <c r="A264" s="23">
        <v>45504.999803240738</v>
      </c>
      <c r="B264" s="4">
        <v>1937</v>
      </c>
      <c r="C264" s="65">
        <v>1.31E-3</v>
      </c>
      <c r="D264" s="21"/>
      <c r="E264" s="16"/>
      <c r="F264" s="66"/>
      <c r="G264" s="26"/>
    </row>
    <row r="265" spans="1:7" hidden="1" outlineLevel="1" x14ac:dyDescent="0.25">
      <c r="A265" s="23">
        <v>45535.999803240738</v>
      </c>
      <c r="B265" s="4">
        <v>1503</v>
      </c>
      <c r="C265" s="65">
        <v>9.2000000000000003E-4</v>
      </c>
      <c r="D265" s="21"/>
      <c r="E265" s="16"/>
      <c r="F265" s="66"/>
      <c r="G265" s="26"/>
    </row>
    <row r="266" spans="1:7" hidden="1" outlineLevel="1" x14ac:dyDescent="0.25">
      <c r="A266" s="23">
        <v>45565.999803240738</v>
      </c>
      <c r="B266" s="4">
        <v>1358</v>
      </c>
      <c r="C266" s="65">
        <v>6.9999999999999999E-4</v>
      </c>
      <c r="D266" s="21"/>
      <c r="E266" s="16"/>
      <c r="F266" s="66"/>
      <c r="G266" s="26"/>
    </row>
    <row r="267" spans="1:7" hidden="1" outlineLevel="1" x14ac:dyDescent="0.25">
      <c r="A267" s="23">
        <v>45596.999803240738</v>
      </c>
      <c r="B267" s="4">
        <v>1102</v>
      </c>
      <c r="C267" s="65">
        <v>5.6999999999999998E-4</v>
      </c>
      <c r="D267" s="21"/>
      <c r="E267" s="16"/>
      <c r="F267" s="66"/>
      <c r="G267" s="26"/>
    </row>
    <row r="268" spans="1:7" hidden="1" outlineLevel="1" x14ac:dyDescent="0.25">
      <c r="A268" s="23">
        <v>45626.999803240738</v>
      </c>
      <c r="B268" s="4">
        <v>1219</v>
      </c>
      <c r="C268" s="65">
        <v>6.2E-4</v>
      </c>
      <c r="D268" s="21"/>
      <c r="E268" s="16"/>
      <c r="F268" s="66"/>
      <c r="G268" s="26"/>
    </row>
    <row r="269" spans="1:7" hidden="1" outlineLevel="1" x14ac:dyDescent="0.25">
      <c r="A269" s="23">
        <v>45657.999803240738</v>
      </c>
      <c r="B269" s="4">
        <v>1378</v>
      </c>
      <c r="C269" s="65">
        <v>7.1000000000000002E-4</v>
      </c>
      <c r="D269" s="21"/>
      <c r="E269" s="16"/>
      <c r="F269" s="66"/>
      <c r="G269" s="26"/>
    </row>
    <row r="270" spans="1:7" hidden="1" outlineLevel="1" x14ac:dyDescent="0.25">
      <c r="A270" s="23">
        <v>45688.999803240738</v>
      </c>
      <c r="B270" s="4">
        <v>2422</v>
      </c>
      <c r="C270" s="65">
        <v>1.2700000000000001E-3</v>
      </c>
      <c r="D270" s="21"/>
      <c r="E270" s="16"/>
      <c r="F270" s="66"/>
      <c r="G270" s="26"/>
    </row>
    <row r="271" spans="1:7" hidden="1" outlineLevel="1" x14ac:dyDescent="0.25">
      <c r="A271" s="23">
        <v>45716.999803240738</v>
      </c>
      <c r="B271" s="4">
        <v>2059</v>
      </c>
      <c r="C271" s="65">
        <v>1.01E-3</v>
      </c>
      <c r="D271" s="21"/>
      <c r="E271" s="16"/>
      <c r="F271" s="66"/>
      <c r="G271" s="26"/>
    </row>
    <row r="272" spans="1:7" hidden="1" outlineLevel="1" x14ac:dyDescent="0.25">
      <c r="A272" s="23">
        <v>45747.999803240738</v>
      </c>
      <c r="B272" s="4">
        <v>2838</v>
      </c>
      <c r="C272" s="65">
        <v>1.5E-3</v>
      </c>
      <c r="D272" s="21"/>
      <c r="E272" s="16"/>
      <c r="F272" s="66"/>
      <c r="G272" s="26"/>
    </row>
    <row r="273" spans="1:7" hidden="1" outlineLevel="1" x14ac:dyDescent="0.25">
      <c r="A273" s="23">
        <v>45777.999803240738</v>
      </c>
      <c r="B273" s="4">
        <v>2584</v>
      </c>
      <c r="C273" s="65">
        <v>1.47E-3</v>
      </c>
      <c r="D273" s="21"/>
      <c r="E273" s="16"/>
      <c r="F273" s="66"/>
      <c r="G273" s="26"/>
    </row>
    <row r="274" spans="1:7" hidden="1" outlineLevel="1" x14ac:dyDescent="0.25">
      <c r="A274" s="23">
        <v>45808.999803240738</v>
      </c>
      <c r="B274" s="4">
        <v>2344</v>
      </c>
      <c r="C274" s="65">
        <v>1.39E-3</v>
      </c>
      <c r="D274" s="21"/>
      <c r="E274" s="16"/>
      <c r="F274" s="66"/>
      <c r="G274" s="26"/>
    </row>
    <row r="275" spans="1:7" hidden="1" outlineLevel="1" x14ac:dyDescent="0.25">
      <c r="A275" s="23">
        <v>45838.999803240738</v>
      </c>
      <c r="B275" s="4">
        <v>3312</v>
      </c>
      <c r="C275" s="65">
        <v>2E-3</v>
      </c>
      <c r="D275" s="21"/>
      <c r="E275" s="16"/>
      <c r="F275" s="66"/>
      <c r="G275" s="26"/>
    </row>
    <row r="276" spans="1:7" hidden="1" outlineLevel="1" x14ac:dyDescent="0.25">
      <c r="A276" s="23">
        <v>45869.999803240738</v>
      </c>
      <c r="B276" s="4">
        <v>2726</v>
      </c>
      <c r="C276" s="65">
        <v>1.67E-3</v>
      </c>
      <c r="D276" s="21"/>
      <c r="E276" s="16"/>
      <c r="F276" s="66"/>
      <c r="G276" s="26"/>
    </row>
    <row r="277" spans="1:7" hidden="1" outlineLevel="1" x14ac:dyDescent="0.25">
      <c r="A277" s="23">
        <v>45900.999803240738</v>
      </c>
      <c r="B277" s="4">
        <v>1524</v>
      </c>
      <c r="C277" s="65">
        <v>8.4999999999999995E-4</v>
      </c>
      <c r="D277" s="21"/>
      <c r="E277" s="16"/>
      <c r="F277" s="66"/>
      <c r="G277" s="26"/>
    </row>
    <row r="278" spans="1:7" hidden="1" outlineLevel="1" x14ac:dyDescent="0.25">
      <c r="A278" s="23">
        <v>45930.999803240738</v>
      </c>
      <c r="B278" s="4">
        <v>915</v>
      </c>
      <c r="C278" s="65">
        <v>4.8999999999999998E-4</v>
      </c>
      <c r="D278" s="21"/>
      <c r="E278" s="16"/>
      <c r="F278" s="66"/>
      <c r="G278" s="26"/>
    </row>
    <row r="279" spans="1:7" hidden="1" outlineLevel="1" x14ac:dyDescent="0.25">
      <c r="A279" s="23">
        <v>45961.999803240738</v>
      </c>
      <c r="B279" s="4">
        <v>883</v>
      </c>
      <c r="C279" s="65">
        <v>4.8999999999999998E-4</v>
      </c>
      <c r="D279" s="21"/>
      <c r="E279" s="16"/>
      <c r="F279" s="66"/>
      <c r="G279" s="26"/>
    </row>
    <row r="280" spans="1:7" hidden="1" outlineLevel="1" x14ac:dyDescent="0.25">
      <c r="A280" s="23">
        <v>45991.999803240738</v>
      </c>
      <c r="B280" s="4">
        <v>695</v>
      </c>
      <c r="C280" s="65">
        <v>3.8999999999999999E-4</v>
      </c>
      <c r="D280" s="21"/>
      <c r="E280" s="16"/>
      <c r="F280" s="66"/>
      <c r="G280" s="26"/>
    </row>
    <row r="281" spans="1:7" collapsed="1" x14ac:dyDescent="0.25">
      <c r="A281" s="19" t="s">
        <v>3</v>
      </c>
      <c r="B281" s="20">
        <f>AVERAGE(B257:B280)</f>
        <v>2066.75</v>
      </c>
      <c r="C281" s="20"/>
      <c r="D281" s="142">
        <v>5590000</v>
      </c>
      <c r="E281" s="143">
        <f>B282/D281</f>
        <v>4.4366726296958857E-3</v>
      </c>
      <c r="F281" s="144">
        <f>E281*$F$29/$E$29</f>
        <v>1.3398685661849902E-2</v>
      </c>
      <c r="G281" s="145">
        <f>D281*$F$57</f>
        <v>77631.073279052565</v>
      </c>
    </row>
    <row r="282" spans="1:7" x14ac:dyDescent="0.25">
      <c r="A282" s="18" t="s">
        <v>4</v>
      </c>
      <c r="B282" s="3">
        <f>B281*12</f>
        <v>24801</v>
      </c>
      <c r="C282" s="3"/>
      <c r="D282" s="142"/>
      <c r="E282" s="143"/>
      <c r="F282" s="144"/>
      <c r="G282" s="145"/>
    </row>
    <row r="283" spans="1:7" x14ac:dyDescent="0.25">
      <c r="A283" s="17" t="s">
        <v>116</v>
      </c>
      <c r="B283" s="62"/>
      <c r="C283" s="62"/>
      <c r="D283" s="21"/>
      <c r="E283" s="16"/>
      <c r="F283" s="66"/>
      <c r="G283" s="26"/>
    </row>
    <row r="284" spans="1:7" hidden="1" outlineLevel="1" x14ac:dyDescent="0.25">
      <c r="A284" s="1" t="s">
        <v>1</v>
      </c>
      <c r="B284" s="1" t="s">
        <v>2</v>
      </c>
      <c r="C284" s="1"/>
      <c r="D284" s="21"/>
      <c r="E284" s="16"/>
      <c r="F284" s="66"/>
      <c r="G284" s="26"/>
    </row>
    <row r="285" spans="1:7" hidden="1" outlineLevel="1" x14ac:dyDescent="0.25">
      <c r="A285" s="23">
        <v>45291.999803240738</v>
      </c>
      <c r="B285" s="4">
        <v>2124</v>
      </c>
      <c r="C285" s="65">
        <v>1.07E-3</v>
      </c>
      <c r="D285" s="21"/>
      <c r="E285" s="16"/>
      <c r="F285" s="66"/>
      <c r="G285" s="26"/>
    </row>
    <row r="286" spans="1:7" hidden="1" outlineLevel="1" x14ac:dyDescent="0.25">
      <c r="A286" s="23">
        <v>45322.999803240738</v>
      </c>
      <c r="B286" s="4">
        <v>1796</v>
      </c>
      <c r="C286" s="65">
        <v>9.3999999999999997E-4</v>
      </c>
      <c r="D286" s="21"/>
      <c r="E286" s="16"/>
      <c r="F286" s="66"/>
      <c r="G286" s="26"/>
    </row>
    <row r="287" spans="1:7" hidden="1" outlineLevel="1" x14ac:dyDescent="0.25">
      <c r="A287" s="23">
        <v>45351.999803240738</v>
      </c>
      <c r="B287" s="4">
        <v>2716</v>
      </c>
      <c r="C287" s="65">
        <v>1.3699999999999999E-3</v>
      </c>
      <c r="D287" s="21"/>
      <c r="E287" s="16"/>
      <c r="F287" s="66"/>
      <c r="G287" s="26"/>
    </row>
    <row r="288" spans="1:7" hidden="1" outlineLevel="1" x14ac:dyDescent="0.25">
      <c r="A288" s="23">
        <v>45382.999803240738</v>
      </c>
      <c r="B288" s="4">
        <v>3308</v>
      </c>
      <c r="C288" s="65">
        <v>1.75E-3</v>
      </c>
      <c r="D288" s="21"/>
      <c r="E288" s="16"/>
      <c r="F288" s="66"/>
      <c r="G288" s="26"/>
    </row>
    <row r="289" spans="1:7" hidden="1" outlineLevel="1" x14ac:dyDescent="0.25">
      <c r="A289" s="23">
        <v>45412.999803240738</v>
      </c>
      <c r="B289" s="4">
        <v>4899</v>
      </c>
      <c r="C289" s="65">
        <v>2.6099999999999999E-3</v>
      </c>
      <c r="D289" s="21"/>
      <c r="E289" s="16"/>
      <c r="F289" s="66"/>
      <c r="G289" s="26"/>
    </row>
    <row r="290" spans="1:7" hidden="1" outlineLevel="1" x14ac:dyDescent="0.25">
      <c r="A290" s="23">
        <v>45443.999803240738</v>
      </c>
      <c r="B290" s="4">
        <v>3227</v>
      </c>
      <c r="C290" s="65">
        <v>1.97E-3</v>
      </c>
      <c r="D290" s="21"/>
      <c r="E290" s="16"/>
      <c r="F290" s="66"/>
      <c r="G290" s="26"/>
    </row>
    <row r="291" spans="1:7" hidden="1" outlineLevel="1" x14ac:dyDescent="0.25">
      <c r="A291" s="23">
        <v>45473.999803240738</v>
      </c>
      <c r="B291" s="4">
        <v>3494</v>
      </c>
      <c r="C291" s="65">
        <v>2.2200000000000002E-3</v>
      </c>
      <c r="D291" s="21"/>
      <c r="E291" s="16"/>
      <c r="F291" s="66"/>
      <c r="G291" s="26"/>
    </row>
    <row r="292" spans="1:7" hidden="1" outlineLevel="1" x14ac:dyDescent="0.25">
      <c r="A292" s="23">
        <v>45504.999803240738</v>
      </c>
      <c r="B292" s="4">
        <v>2839</v>
      </c>
      <c r="C292" s="65">
        <v>1.7799999999999999E-3</v>
      </c>
      <c r="D292" s="21"/>
      <c r="E292" s="16"/>
      <c r="F292" s="66"/>
      <c r="G292" s="26"/>
    </row>
    <row r="293" spans="1:7" hidden="1" outlineLevel="1" x14ac:dyDescent="0.25">
      <c r="A293" s="23">
        <v>45535.999803240738</v>
      </c>
      <c r="B293" s="4">
        <v>2556</v>
      </c>
      <c r="C293" s="65">
        <v>1.4499999999999999E-3</v>
      </c>
      <c r="D293" s="21"/>
      <c r="E293" s="16"/>
      <c r="F293" s="66"/>
      <c r="G293" s="26"/>
    </row>
    <row r="294" spans="1:7" hidden="1" outlineLevel="1" x14ac:dyDescent="0.25">
      <c r="A294" s="23">
        <v>45565.999803240738</v>
      </c>
      <c r="B294" s="4">
        <v>1755</v>
      </c>
      <c r="C294" s="65">
        <v>8.4000000000000003E-4</v>
      </c>
      <c r="D294" s="21"/>
      <c r="E294" s="16"/>
      <c r="F294" s="66"/>
      <c r="G294" s="26"/>
    </row>
    <row r="295" spans="1:7" hidden="1" outlineLevel="1" x14ac:dyDescent="0.25">
      <c r="A295" s="23">
        <v>45596.999803240738</v>
      </c>
      <c r="B295" s="4">
        <v>2039</v>
      </c>
      <c r="C295" s="65">
        <v>9.7000000000000005E-4</v>
      </c>
      <c r="D295" s="21"/>
      <c r="E295" s="16"/>
      <c r="F295" s="66"/>
      <c r="G295" s="26"/>
    </row>
    <row r="296" spans="1:7" hidden="1" outlineLevel="1" x14ac:dyDescent="0.25">
      <c r="A296" s="23">
        <v>45626.999803240738</v>
      </c>
      <c r="B296" s="4">
        <v>1932</v>
      </c>
      <c r="C296" s="65">
        <v>8.8999999999999995E-4</v>
      </c>
      <c r="D296" s="21"/>
      <c r="E296" s="16"/>
      <c r="F296" s="66"/>
      <c r="G296" s="26"/>
    </row>
    <row r="297" spans="1:7" hidden="1" outlineLevel="1" x14ac:dyDescent="0.25">
      <c r="A297" s="23">
        <v>45657.999803240738</v>
      </c>
      <c r="B297" s="4">
        <v>2063</v>
      </c>
      <c r="C297" s="65">
        <v>1E-3</v>
      </c>
      <c r="D297" s="21"/>
      <c r="E297" s="16"/>
      <c r="F297" s="66"/>
      <c r="G297" s="26"/>
    </row>
    <row r="298" spans="1:7" hidden="1" outlineLevel="1" x14ac:dyDescent="0.25">
      <c r="A298" s="23">
        <v>45688.999803240738</v>
      </c>
      <c r="B298" s="4">
        <v>2245</v>
      </c>
      <c r="C298" s="65">
        <v>1.1000000000000001E-3</v>
      </c>
      <c r="D298" s="21"/>
      <c r="E298" s="16"/>
      <c r="F298" s="66"/>
      <c r="G298" s="26"/>
    </row>
    <row r="299" spans="1:7" hidden="1" outlineLevel="1" x14ac:dyDescent="0.25">
      <c r="A299" s="23">
        <v>45716.999803240738</v>
      </c>
      <c r="B299" s="4">
        <v>2560</v>
      </c>
      <c r="C299" s="65">
        <v>1.1800000000000001E-3</v>
      </c>
      <c r="D299" s="21"/>
      <c r="E299" s="16"/>
      <c r="F299" s="66"/>
      <c r="G299" s="26"/>
    </row>
    <row r="300" spans="1:7" hidden="1" outlineLevel="1" x14ac:dyDescent="0.25">
      <c r="A300" s="23">
        <v>45747.999803240738</v>
      </c>
      <c r="B300" s="4">
        <v>3363</v>
      </c>
      <c r="C300" s="65">
        <v>1.6100000000000001E-3</v>
      </c>
      <c r="D300" s="21"/>
      <c r="E300" s="16"/>
      <c r="F300" s="66"/>
      <c r="G300" s="26"/>
    </row>
    <row r="301" spans="1:7" hidden="1" outlineLevel="1" x14ac:dyDescent="0.25">
      <c r="A301" s="23">
        <v>45777.999803240738</v>
      </c>
      <c r="B301" s="4">
        <v>3264</v>
      </c>
      <c r="C301" s="65">
        <v>1.7099999999999999E-3</v>
      </c>
      <c r="D301" s="21"/>
      <c r="E301" s="16"/>
      <c r="F301" s="66"/>
      <c r="G301" s="26"/>
    </row>
    <row r="302" spans="1:7" hidden="1" outlineLevel="1" x14ac:dyDescent="0.25">
      <c r="A302" s="23">
        <v>45808.999803240738</v>
      </c>
      <c r="B302" s="4">
        <v>3139</v>
      </c>
      <c r="C302" s="65">
        <v>1.65E-3</v>
      </c>
      <c r="D302" s="21"/>
      <c r="E302" s="16"/>
      <c r="F302" s="66"/>
      <c r="G302" s="26"/>
    </row>
    <row r="303" spans="1:7" hidden="1" outlineLevel="1" x14ac:dyDescent="0.25">
      <c r="A303" s="23">
        <v>45838.999803240738</v>
      </c>
      <c r="B303" s="4">
        <v>2790</v>
      </c>
      <c r="C303" s="65">
        <v>1.4599999999999999E-3</v>
      </c>
      <c r="D303" s="21"/>
      <c r="E303" s="16"/>
      <c r="F303" s="66"/>
      <c r="G303" s="26"/>
    </row>
    <row r="304" spans="1:7" hidden="1" outlineLevel="1" x14ac:dyDescent="0.25">
      <c r="A304" s="23">
        <v>45869.999803240738</v>
      </c>
      <c r="B304" s="4">
        <v>2632</v>
      </c>
      <c r="C304" s="65">
        <v>1.42E-3</v>
      </c>
      <c r="D304" s="21"/>
      <c r="E304" s="16"/>
      <c r="F304" s="66"/>
      <c r="G304" s="26"/>
    </row>
    <row r="305" spans="1:7" hidden="1" outlineLevel="1" x14ac:dyDescent="0.25">
      <c r="A305" s="23">
        <v>45900.999803240738</v>
      </c>
      <c r="B305" s="4">
        <v>1439</v>
      </c>
      <c r="C305" s="65">
        <v>6.9999999999999999E-4</v>
      </c>
      <c r="D305" s="21"/>
      <c r="E305" s="16"/>
      <c r="F305" s="66"/>
      <c r="G305" s="26"/>
    </row>
    <row r="306" spans="1:7" hidden="1" outlineLevel="1" x14ac:dyDescent="0.25">
      <c r="A306" s="23">
        <v>45930.999803240738</v>
      </c>
      <c r="B306" s="4">
        <v>1054</v>
      </c>
      <c r="C306" s="65">
        <v>5.1000000000000004E-4</v>
      </c>
      <c r="D306" s="21"/>
      <c r="E306" s="16"/>
      <c r="F306" s="66"/>
      <c r="G306" s="26"/>
    </row>
    <row r="307" spans="1:7" hidden="1" outlineLevel="1" x14ac:dyDescent="0.25">
      <c r="A307" s="23">
        <v>45961.999803240738</v>
      </c>
      <c r="B307" s="4">
        <v>925</v>
      </c>
      <c r="C307" s="65">
        <v>4.6000000000000001E-4</v>
      </c>
      <c r="D307" s="21"/>
      <c r="E307" s="16"/>
      <c r="F307" s="66"/>
      <c r="G307" s="26"/>
    </row>
    <row r="308" spans="1:7" hidden="1" outlineLevel="1" x14ac:dyDescent="0.25">
      <c r="A308" s="23">
        <v>45991.999803240738</v>
      </c>
      <c r="B308" s="4">
        <v>673</v>
      </c>
      <c r="C308" s="65">
        <v>3.4000000000000002E-4</v>
      </c>
      <c r="D308" s="21"/>
      <c r="E308" s="16"/>
      <c r="F308" s="66"/>
      <c r="G308" s="26"/>
    </row>
    <row r="309" spans="1:7" collapsed="1" x14ac:dyDescent="0.25">
      <c r="A309" s="19" t="s">
        <v>3</v>
      </c>
      <c r="B309" s="20">
        <f>AVERAGE(B285:B308)</f>
        <v>2451.3333333333335</v>
      </c>
      <c r="C309" s="20"/>
      <c r="D309" s="142">
        <v>5590000</v>
      </c>
      <c r="E309" s="143">
        <f>B310/D309</f>
        <v>5.2622540250447224E-3</v>
      </c>
      <c r="F309" s="144">
        <f>E309*$F$29/$E$29</f>
        <v>1.5891929254021074E-2</v>
      </c>
      <c r="G309" s="145">
        <f>D309*$F$57</f>
        <v>77631.073279052565</v>
      </c>
    </row>
    <row r="310" spans="1:7" x14ac:dyDescent="0.25">
      <c r="A310" s="18" t="s">
        <v>4</v>
      </c>
      <c r="B310" s="3">
        <f>B309*12</f>
        <v>29416</v>
      </c>
      <c r="C310" s="3"/>
      <c r="D310" s="142"/>
      <c r="E310" s="143"/>
      <c r="F310" s="144"/>
      <c r="G310" s="145"/>
    </row>
    <row r="311" spans="1:7" x14ac:dyDescent="0.25">
      <c r="A311" s="17" t="s">
        <v>117</v>
      </c>
      <c r="B311" s="62"/>
      <c r="C311" s="62"/>
      <c r="D311" s="21"/>
      <c r="E311" s="16"/>
      <c r="F311" s="66"/>
      <c r="G311" s="26"/>
    </row>
    <row r="312" spans="1:7" hidden="1" outlineLevel="1" x14ac:dyDescent="0.25">
      <c r="A312" s="1" t="s">
        <v>1</v>
      </c>
      <c r="B312" s="1" t="s">
        <v>2</v>
      </c>
      <c r="C312" s="1"/>
      <c r="D312" s="21"/>
      <c r="E312" s="16"/>
      <c r="F312" s="66"/>
      <c r="G312" s="26"/>
    </row>
    <row r="313" spans="1:7" hidden="1" outlineLevel="1" x14ac:dyDescent="0.25">
      <c r="A313" s="23">
        <v>45291.999803240738</v>
      </c>
      <c r="B313" s="4">
        <v>607</v>
      </c>
      <c r="C313" s="65">
        <v>5.1000000000000004E-4</v>
      </c>
      <c r="D313" s="21"/>
      <c r="E313" s="16"/>
      <c r="F313" s="66"/>
      <c r="G313" s="26"/>
    </row>
    <row r="314" spans="1:7" hidden="1" outlineLevel="1" x14ac:dyDescent="0.25">
      <c r="A314" s="23">
        <v>45322.999803240738</v>
      </c>
      <c r="B314" s="4">
        <v>937</v>
      </c>
      <c r="C314" s="65">
        <v>8.1999999999999998E-4</v>
      </c>
      <c r="D314" s="21"/>
      <c r="E314" s="16"/>
      <c r="F314" s="66"/>
      <c r="G314" s="26"/>
    </row>
    <row r="315" spans="1:7" hidden="1" outlineLevel="1" x14ac:dyDescent="0.25">
      <c r="A315" s="23">
        <v>45351.999803240738</v>
      </c>
      <c r="B315" s="4">
        <v>1367</v>
      </c>
      <c r="C315" s="65">
        <v>1.14E-3</v>
      </c>
      <c r="D315" s="21"/>
      <c r="E315" s="16"/>
      <c r="F315" s="66"/>
      <c r="G315" s="26"/>
    </row>
    <row r="316" spans="1:7" hidden="1" outlineLevel="1" x14ac:dyDescent="0.25">
      <c r="A316" s="23">
        <v>45382.999803240738</v>
      </c>
      <c r="B316" s="4">
        <v>1654</v>
      </c>
      <c r="C316" s="65">
        <v>1.47E-3</v>
      </c>
      <c r="D316" s="21"/>
      <c r="E316" s="16"/>
      <c r="F316" s="66"/>
      <c r="G316" s="26"/>
    </row>
    <row r="317" spans="1:7" hidden="1" outlineLevel="1" x14ac:dyDescent="0.25">
      <c r="A317" s="23">
        <v>45412.999803240738</v>
      </c>
      <c r="B317" s="4">
        <v>2036</v>
      </c>
      <c r="C317" s="65">
        <v>1.8500000000000001E-3</v>
      </c>
      <c r="D317" s="21"/>
      <c r="E317" s="16"/>
      <c r="F317" s="66"/>
      <c r="G317" s="26"/>
    </row>
    <row r="318" spans="1:7" hidden="1" outlineLevel="1" x14ac:dyDescent="0.25">
      <c r="A318" s="23">
        <v>45443.999803240738</v>
      </c>
      <c r="B318" s="4">
        <v>1393</v>
      </c>
      <c r="C318" s="65">
        <v>1.5299999999999999E-3</v>
      </c>
      <c r="D318" s="21"/>
      <c r="E318" s="16"/>
      <c r="F318" s="66"/>
      <c r="G318" s="26"/>
    </row>
    <row r="319" spans="1:7" hidden="1" outlineLevel="1" x14ac:dyDescent="0.25">
      <c r="A319" s="23">
        <v>45473.999803240738</v>
      </c>
      <c r="B319" s="4">
        <v>1136</v>
      </c>
      <c r="C319" s="65">
        <v>1.2800000000000001E-3</v>
      </c>
      <c r="D319" s="21"/>
      <c r="E319" s="16"/>
      <c r="F319" s="66"/>
      <c r="G319" s="26"/>
    </row>
    <row r="320" spans="1:7" hidden="1" outlineLevel="1" x14ac:dyDescent="0.25">
      <c r="A320" s="23">
        <v>45504.999803240738</v>
      </c>
      <c r="B320" s="4">
        <v>1373</v>
      </c>
      <c r="C320" s="65">
        <v>1.5399999999999999E-3</v>
      </c>
      <c r="D320" s="21"/>
      <c r="E320" s="16"/>
      <c r="F320" s="66"/>
      <c r="G320" s="26"/>
    </row>
    <row r="321" spans="1:7" hidden="1" outlineLevel="1" x14ac:dyDescent="0.25">
      <c r="A321" s="23">
        <v>45535.999803240738</v>
      </c>
      <c r="B321" s="4">
        <v>892</v>
      </c>
      <c r="C321" s="65">
        <v>8.8000000000000003E-4</v>
      </c>
      <c r="D321" s="21"/>
      <c r="E321" s="16"/>
      <c r="F321" s="66"/>
      <c r="G321" s="26"/>
    </row>
    <row r="322" spans="1:7" hidden="1" outlineLevel="1" x14ac:dyDescent="0.25">
      <c r="A322" s="23">
        <v>45565.999803240738</v>
      </c>
      <c r="B322" s="4">
        <v>643</v>
      </c>
      <c r="C322" s="65">
        <v>5.5999999999999995E-4</v>
      </c>
      <c r="D322" s="21"/>
      <c r="E322" s="16"/>
      <c r="F322" s="66"/>
      <c r="G322" s="26"/>
    </row>
    <row r="323" spans="1:7" hidden="1" outlineLevel="1" x14ac:dyDescent="0.25">
      <c r="A323" s="23">
        <v>45596.999803240738</v>
      </c>
      <c r="B323" s="4">
        <v>684</v>
      </c>
      <c r="C323" s="65">
        <v>5.5000000000000003E-4</v>
      </c>
      <c r="D323" s="21"/>
      <c r="E323" s="16"/>
      <c r="F323" s="66"/>
      <c r="G323" s="26"/>
    </row>
    <row r="324" spans="1:7" hidden="1" outlineLevel="1" x14ac:dyDescent="0.25">
      <c r="A324" s="23">
        <v>45626.999803240738</v>
      </c>
      <c r="B324" s="4">
        <v>1530</v>
      </c>
      <c r="C324" s="65">
        <v>1.1999999999999999E-3</v>
      </c>
      <c r="D324" s="21"/>
      <c r="E324" s="16"/>
      <c r="F324" s="66"/>
      <c r="G324" s="26"/>
    </row>
    <row r="325" spans="1:7" hidden="1" outlineLevel="1" x14ac:dyDescent="0.25">
      <c r="A325" s="23">
        <v>45657.999803240738</v>
      </c>
      <c r="B325" s="4">
        <v>651</v>
      </c>
      <c r="C325" s="65">
        <v>5.1999999999999995E-4</v>
      </c>
      <c r="D325" s="21"/>
      <c r="E325" s="16"/>
      <c r="F325" s="66"/>
      <c r="G325" s="26"/>
    </row>
    <row r="326" spans="1:7" hidden="1" outlineLevel="1" x14ac:dyDescent="0.25">
      <c r="A326" s="23">
        <v>45688.999803240738</v>
      </c>
      <c r="B326" s="4">
        <v>870</v>
      </c>
      <c r="C326" s="65">
        <v>7.2000000000000005E-4</v>
      </c>
      <c r="D326" s="21"/>
      <c r="E326" s="16"/>
      <c r="F326" s="66"/>
      <c r="G326" s="26"/>
    </row>
    <row r="327" spans="1:7" hidden="1" outlineLevel="1" x14ac:dyDescent="0.25">
      <c r="A327" s="23">
        <v>45716.999803240738</v>
      </c>
      <c r="B327" s="4">
        <v>933</v>
      </c>
      <c r="C327" s="65">
        <v>7.5000000000000002E-4</v>
      </c>
      <c r="D327" s="21"/>
      <c r="E327" s="16"/>
      <c r="F327" s="66"/>
      <c r="G327" s="26"/>
    </row>
    <row r="328" spans="1:7" hidden="1" outlineLevel="1" x14ac:dyDescent="0.25">
      <c r="A328" s="23">
        <v>45747.999803240738</v>
      </c>
      <c r="B328" s="4">
        <v>1441</v>
      </c>
      <c r="C328" s="65">
        <v>1.1999999999999999E-3</v>
      </c>
      <c r="D328" s="21"/>
      <c r="E328" s="16"/>
      <c r="F328" s="66"/>
      <c r="G328" s="26"/>
    </row>
    <row r="329" spans="1:7" hidden="1" outlineLevel="1" x14ac:dyDescent="0.25">
      <c r="A329" s="23">
        <v>45777.999803240738</v>
      </c>
      <c r="B329" s="4">
        <v>1286</v>
      </c>
      <c r="C329" s="65">
        <v>1.16E-3</v>
      </c>
      <c r="D329" s="21"/>
      <c r="E329" s="16"/>
      <c r="F329" s="66"/>
      <c r="G329" s="26"/>
    </row>
    <row r="330" spans="1:7" hidden="1" outlineLevel="1" x14ac:dyDescent="0.25">
      <c r="A330" s="23">
        <v>45808.999803240738</v>
      </c>
      <c r="B330" s="4">
        <v>1408</v>
      </c>
      <c r="C330" s="65">
        <v>1.2999999999999999E-3</v>
      </c>
      <c r="D330" s="21"/>
      <c r="E330" s="16"/>
      <c r="F330" s="66"/>
      <c r="G330" s="26"/>
    </row>
    <row r="331" spans="1:7" hidden="1" outlineLevel="1" x14ac:dyDescent="0.25">
      <c r="A331" s="23">
        <v>45838.999803240738</v>
      </c>
      <c r="B331" s="4">
        <v>969</v>
      </c>
      <c r="C331" s="65">
        <v>9.2000000000000003E-4</v>
      </c>
      <c r="D331" s="21"/>
      <c r="E331" s="16"/>
      <c r="F331" s="66"/>
      <c r="G331" s="26"/>
    </row>
    <row r="332" spans="1:7" hidden="1" outlineLevel="1" x14ac:dyDescent="0.25">
      <c r="A332" s="23">
        <v>45869.999803240738</v>
      </c>
      <c r="B332" s="4">
        <v>875</v>
      </c>
      <c r="C332" s="65">
        <v>8.3000000000000001E-4</v>
      </c>
      <c r="D332" s="21"/>
      <c r="E332" s="16"/>
      <c r="F332" s="66"/>
      <c r="G332" s="26"/>
    </row>
    <row r="333" spans="1:7" hidden="1" outlineLevel="1" x14ac:dyDescent="0.25">
      <c r="A333" s="23">
        <v>45900.999803240738</v>
      </c>
      <c r="B333" s="4">
        <v>717</v>
      </c>
      <c r="C333" s="65">
        <v>5.9999999999999995E-4</v>
      </c>
      <c r="D333" s="21"/>
      <c r="E333" s="16"/>
      <c r="F333" s="66"/>
      <c r="G333" s="26"/>
    </row>
    <row r="334" spans="1:7" hidden="1" outlineLevel="1" x14ac:dyDescent="0.25">
      <c r="A334" s="23">
        <v>45930.999803240738</v>
      </c>
      <c r="B334" s="4">
        <v>650</v>
      </c>
      <c r="C334" s="65">
        <v>5.1000000000000004E-4</v>
      </c>
      <c r="D334" s="21"/>
      <c r="E334" s="16"/>
      <c r="F334" s="66"/>
      <c r="G334" s="26"/>
    </row>
    <row r="335" spans="1:7" hidden="1" outlineLevel="1" x14ac:dyDescent="0.25">
      <c r="A335" s="23">
        <v>45961.999803240738</v>
      </c>
      <c r="B335" s="4">
        <v>462</v>
      </c>
      <c r="C335" s="65">
        <v>3.6000000000000002E-4</v>
      </c>
      <c r="D335" s="21"/>
      <c r="E335" s="16"/>
      <c r="F335" s="66"/>
      <c r="G335" s="26"/>
    </row>
    <row r="336" spans="1:7" hidden="1" outlineLevel="1" x14ac:dyDescent="0.25">
      <c r="A336" s="23">
        <v>45991.999803240738</v>
      </c>
      <c r="B336" s="4">
        <v>316</v>
      </c>
      <c r="C336" s="65">
        <v>2.5000000000000001E-4</v>
      </c>
      <c r="D336" s="21"/>
      <c r="E336" s="16"/>
      <c r="F336" s="66"/>
      <c r="G336" s="26"/>
    </row>
    <row r="337" spans="1:7" collapsed="1" x14ac:dyDescent="0.25">
      <c r="A337" s="19" t="s">
        <v>3</v>
      </c>
      <c r="B337" s="20">
        <f>AVERAGE(B313:B336)</f>
        <v>1034.5833333333333</v>
      </c>
      <c r="C337" s="20"/>
      <c r="D337" s="142">
        <v>5590000</v>
      </c>
      <c r="E337" s="143">
        <f>B338/D337</f>
        <v>2.2209302325581397E-3</v>
      </c>
      <c r="F337" s="144">
        <f>E337*$F$29/$E$29</f>
        <v>6.7071764240097783E-3</v>
      </c>
      <c r="G337" s="145">
        <f>D337*$F$57</f>
        <v>77631.073279052565</v>
      </c>
    </row>
    <row r="338" spans="1:7" x14ac:dyDescent="0.25">
      <c r="A338" s="18" t="s">
        <v>4</v>
      </c>
      <c r="B338" s="3">
        <f>B337*12</f>
        <v>12415</v>
      </c>
      <c r="C338" s="3"/>
      <c r="D338" s="142"/>
      <c r="E338" s="143"/>
      <c r="F338" s="144"/>
      <c r="G338" s="145"/>
    </row>
    <row r="339" spans="1:7" x14ac:dyDescent="0.25">
      <c r="A339" s="17" t="s">
        <v>118</v>
      </c>
      <c r="B339" s="62"/>
      <c r="C339" s="62"/>
      <c r="D339" s="21"/>
      <c r="E339" s="16"/>
      <c r="F339" s="66"/>
      <c r="G339" s="26"/>
    </row>
    <row r="340" spans="1:7" hidden="1" outlineLevel="1" x14ac:dyDescent="0.25">
      <c r="A340" s="1" t="s">
        <v>1</v>
      </c>
      <c r="B340" s="1" t="s">
        <v>2</v>
      </c>
      <c r="C340" s="1"/>
      <c r="D340" s="21"/>
      <c r="E340" s="16"/>
      <c r="F340" s="66"/>
      <c r="G340" s="26"/>
    </row>
    <row r="341" spans="1:7" hidden="1" outlineLevel="1" x14ac:dyDescent="0.25">
      <c r="A341" s="23">
        <v>45291.999803240738</v>
      </c>
      <c r="B341" s="4">
        <v>1058</v>
      </c>
      <c r="C341" s="65">
        <v>7.2999999999999996E-4</v>
      </c>
      <c r="D341" s="21"/>
      <c r="E341" s="16"/>
      <c r="F341" s="66"/>
      <c r="G341" s="26"/>
    </row>
    <row r="342" spans="1:7" hidden="1" outlineLevel="1" x14ac:dyDescent="0.25">
      <c r="A342" s="23">
        <v>45322.999803240738</v>
      </c>
      <c r="B342" s="4">
        <v>1410</v>
      </c>
      <c r="C342" s="65">
        <v>1.06E-3</v>
      </c>
      <c r="D342" s="21"/>
      <c r="E342" s="16"/>
      <c r="F342" s="66"/>
      <c r="G342" s="26"/>
    </row>
    <row r="343" spans="1:7" hidden="1" outlineLevel="1" x14ac:dyDescent="0.25">
      <c r="A343" s="23">
        <v>45351.999803240738</v>
      </c>
      <c r="B343" s="4">
        <v>2177</v>
      </c>
      <c r="C343" s="65">
        <v>1.56E-3</v>
      </c>
      <c r="D343" s="21"/>
      <c r="E343" s="16"/>
      <c r="F343" s="66"/>
      <c r="G343" s="26"/>
    </row>
    <row r="344" spans="1:7" hidden="1" outlineLevel="1" x14ac:dyDescent="0.25">
      <c r="A344" s="23">
        <v>45382.999803240738</v>
      </c>
      <c r="B344" s="4">
        <v>2423</v>
      </c>
      <c r="C344" s="65">
        <v>1.8400000000000001E-3</v>
      </c>
      <c r="D344" s="21"/>
      <c r="E344" s="16"/>
      <c r="F344" s="66"/>
      <c r="G344" s="26"/>
    </row>
    <row r="345" spans="1:7" hidden="1" outlineLevel="1" x14ac:dyDescent="0.25">
      <c r="A345" s="23">
        <v>45412.999803240738</v>
      </c>
      <c r="B345" s="4">
        <v>1977</v>
      </c>
      <c r="C345" s="65">
        <v>1.5200000000000001E-3</v>
      </c>
      <c r="D345" s="21"/>
      <c r="E345" s="16"/>
      <c r="F345" s="66"/>
      <c r="G345" s="26"/>
    </row>
    <row r="346" spans="1:7" hidden="1" outlineLevel="1" x14ac:dyDescent="0.25">
      <c r="A346" s="23">
        <v>45443.999803240738</v>
      </c>
      <c r="B346" s="4">
        <v>1319</v>
      </c>
      <c r="C346" s="65">
        <v>1.15E-3</v>
      </c>
      <c r="D346" s="21"/>
      <c r="E346" s="16"/>
      <c r="F346" s="66"/>
      <c r="G346" s="26"/>
    </row>
    <row r="347" spans="1:7" hidden="1" outlineLevel="1" x14ac:dyDescent="0.25">
      <c r="A347" s="23">
        <v>45473.999803240738</v>
      </c>
      <c r="B347" s="4">
        <v>1344</v>
      </c>
      <c r="C347" s="65">
        <v>1.1100000000000001E-3</v>
      </c>
      <c r="D347" s="21"/>
      <c r="E347" s="16"/>
      <c r="F347" s="66"/>
      <c r="G347" s="26"/>
    </row>
    <row r="348" spans="1:7" hidden="1" outlineLevel="1" x14ac:dyDescent="0.25">
      <c r="A348" s="23">
        <v>45504.999803240738</v>
      </c>
      <c r="B348" s="4">
        <v>1517</v>
      </c>
      <c r="C348" s="65">
        <v>1.23E-3</v>
      </c>
      <c r="D348" s="21"/>
      <c r="E348" s="16"/>
      <c r="F348" s="66"/>
      <c r="G348" s="26"/>
    </row>
    <row r="349" spans="1:7" hidden="1" outlineLevel="1" x14ac:dyDescent="0.25">
      <c r="A349" s="23">
        <v>45535.999803240738</v>
      </c>
      <c r="B349" s="4">
        <v>1517</v>
      </c>
      <c r="C349" s="65">
        <v>1.17E-3</v>
      </c>
      <c r="D349" s="21"/>
      <c r="E349" s="16"/>
      <c r="F349" s="66"/>
      <c r="G349" s="26"/>
    </row>
    <row r="350" spans="1:7" hidden="1" outlineLevel="1" x14ac:dyDescent="0.25">
      <c r="A350" s="23">
        <v>45565.999803240738</v>
      </c>
      <c r="B350" s="4">
        <v>1286</v>
      </c>
      <c r="C350" s="65">
        <v>8.8999999999999995E-4</v>
      </c>
      <c r="D350" s="21"/>
      <c r="E350" s="16"/>
      <c r="F350" s="66"/>
      <c r="G350" s="26"/>
    </row>
    <row r="351" spans="1:7" hidden="1" outlineLevel="1" x14ac:dyDescent="0.25">
      <c r="A351" s="23">
        <v>45596.999803240738</v>
      </c>
      <c r="B351" s="4">
        <v>933</v>
      </c>
      <c r="C351" s="65">
        <v>6.0999999999999997E-4</v>
      </c>
      <c r="D351" s="21"/>
      <c r="E351" s="16"/>
      <c r="F351" s="66"/>
      <c r="G351" s="26"/>
    </row>
    <row r="352" spans="1:7" hidden="1" outlineLevel="1" x14ac:dyDescent="0.25">
      <c r="A352" s="23">
        <v>45626.999803240738</v>
      </c>
      <c r="B352" s="4">
        <v>613</v>
      </c>
      <c r="C352" s="65">
        <v>3.8999999999999999E-4</v>
      </c>
      <c r="D352" s="21"/>
      <c r="E352" s="16"/>
      <c r="F352" s="66"/>
      <c r="G352" s="26"/>
    </row>
    <row r="353" spans="1:7" hidden="1" outlineLevel="1" x14ac:dyDescent="0.25">
      <c r="A353" s="23">
        <v>45657.999803240738</v>
      </c>
      <c r="B353" s="4">
        <v>1114</v>
      </c>
      <c r="C353" s="65">
        <v>7.2000000000000005E-4</v>
      </c>
      <c r="D353" s="21"/>
      <c r="E353" s="16"/>
      <c r="F353" s="66"/>
      <c r="G353" s="26"/>
    </row>
    <row r="354" spans="1:7" hidden="1" outlineLevel="1" x14ac:dyDescent="0.25">
      <c r="A354" s="23">
        <v>45688.999803240738</v>
      </c>
      <c r="B354" s="4">
        <v>1200</v>
      </c>
      <c r="C354" s="65">
        <v>7.9000000000000001E-4</v>
      </c>
      <c r="D354" s="21"/>
      <c r="E354" s="16"/>
      <c r="F354" s="66"/>
      <c r="G354" s="26"/>
    </row>
    <row r="355" spans="1:7" hidden="1" outlineLevel="1" x14ac:dyDescent="0.25">
      <c r="A355" s="23">
        <v>45716.999803240738</v>
      </c>
      <c r="B355" s="4">
        <v>1597</v>
      </c>
      <c r="C355" s="65">
        <v>1E-3</v>
      </c>
      <c r="D355" s="21"/>
      <c r="E355" s="16"/>
      <c r="F355" s="66"/>
      <c r="G355" s="26"/>
    </row>
    <row r="356" spans="1:7" hidden="1" outlineLevel="1" x14ac:dyDescent="0.25">
      <c r="A356" s="23">
        <v>45747.999803240738</v>
      </c>
      <c r="B356" s="4">
        <v>2079</v>
      </c>
      <c r="C356" s="65">
        <v>1.3699999999999999E-3</v>
      </c>
      <c r="D356" s="21"/>
      <c r="E356" s="16"/>
      <c r="F356" s="66"/>
      <c r="G356" s="26"/>
    </row>
    <row r="357" spans="1:7" hidden="1" outlineLevel="1" x14ac:dyDescent="0.25">
      <c r="A357" s="23">
        <v>45777.999803240738</v>
      </c>
      <c r="B357" s="4">
        <v>1501</v>
      </c>
      <c r="C357" s="65">
        <v>1.0399999999999999E-3</v>
      </c>
      <c r="D357" s="21"/>
      <c r="E357" s="16"/>
      <c r="F357" s="66"/>
      <c r="G357" s="26"/>
    </row>
    <row r="358" spans="1:7" hidden="1" outlineLevel="1" x14ac:dyDescent="0.25">
      <c r="A358" s="23">
        <v>45808.999803240738</v>
      </c>
      <c r="B358" s="4">
        <v>1215</v>
      </c>
      <c r="C358" s="65">
        <v>8.5999999999999998E-4</v>
      </c>
      <c r="D358" s="21"/>
      <c r="E358" s="16"/>
      <c r="F358" s="66"/>
      <c r="G358" s="26"/>
    </row>
    <row r="359" spans="1:7" hidden="1" outlineLevel="1" x14ac:dyDescent="0.25">
      <c r="A359" s="23">
        <v>45838.999803240738</v>
      </c>
      <c r="B359" s="4">
        <v>1332</v>
      </c>
      <c r="C359" s="65">
        <v>9.2000000000000003E-4</v>
      </c>
      <c r="D359" s="21"/>
      <c r="E359" s="16"/>
      <c r="F359" s="66"/>
      <c r="G359" s="26"/>
    </row>
    <row r="360" spans="1:7" hidden="1" outlineLevel="1" x14ac:dyDescent="0.25">
      <c r="A360" s="23">
        <v>45869.999803240738</v>
      </c>
      <c r="B360" s="4">
        <v>1485</v>
      </c>
      <c r="C360" s="65">
        <v>1.06E-3</v>
      </c>
      <c r="D360" s="21"/>
      <c r="E360" s="16"/>
      <c r="F360" s="66"/>
      <c r="G360" s="26"/>
    </row>
    <row r="361" spans="1:7" hidden="1" outlineLevel="1" x14ac:dyDescent="0.25">
      <c r="A361" s="23">
        <v>45900.999803240738</v>
      </c>
      <c r="B361" s="4">
        <v>960</v>
      </c>
      <c r="C361" s="65">
        <v>6.3000000000000003E-4</v>
      </c>
      <c r="D361" s="21"/>
      <c r="E361" s="16"/>
      <c r="F361" s="66"/>
      <c r="G361" s="26"/>
    </row>
    <row r="362" spans="1:7" hidden="1" outlineLevel="1" x14ac:dyDescent="0.25">
      <c r="A362" s="23">
        <v>45930.999803240738</v>
      </c>
      <c r="B362" s="4">
        <v>997</v>
      </c>
      <c r="C362" s="65">
        <v>6.4000000000000005E-4</v>
      </c>
      <c r="D362" s="21"/>
      <c r="E362" s="16"/>
      <c r="F362" s="66"/>
      <c r="G362" s="26"/>
    </row>
    <row r="363" spans="1:7" hidden="1" outlineLevel="1" x14ac:dyDescent="0.25">
      <c r="A363" s="23">
        <v>45961.999803240738</v>
      </c>
      <c r="B363" s="4">
        <v>1049</v>
      </c>
      <c r="C363" s="65">
        <v>6.8999999999999997E-4</v>
      </c>
      <c r="D363" s="21"/>
      <c r="E363" s="16"/>
      <c r="F363" s="66"/>
      <c r="G363" s="26"/>
    </row>
    <row r="364" spans="1:7" hidden="1" outlineLevel="1" x14ac:dyDescent="0.25">
      <c r="A364" s="23">
        <v>45991.999803240738</v>
      </c>
      <c r="B364" s="4">
        <v>791</v>
      </c>
      <c r="C364" s="65">
        <v>5.2999999999999998E-4</v>
      </c>
      <c r="D364" s="21"/>
      <c r="E364" s="16"/>
      <c r="F364" s="66"/>
      <c r="G364" s="26"/>
    </row>
    <row r="365" spans="1:7" collapsed="1" x14ac:dyDescent="0.25">
      <c r="A365" s="19" t="s">
        <v>3</v>
      </c>
      <c r="B365" s="20">
        <f>AVERAGE(B341:B364)</f>
        <v>1370.5833333333333</v>
      </c>
      <c r="C365" s="20"/>
      <c r="D365" s="142">
        <v>5590000</v>
      </c>
      <c r="E365" s="143">
        <f>B366/D365</f>
        <v>2.9422182468694098E-3</v>
      </c>
      <c r="F365" s="144">
        <f>E365*$F$29/$E$29</f>
        <v>8.8854555493909654E-3</v>
      </c>
      <c r="G365" s="145">
        <f>D365*$F$57</f>
        <v>77631.073279052565</v>
      </c>
    </row>
    <row r="366" spans="1:7" x14ac:dyDescent="0.25">
      <c r="A366" s="18" t="s">
        <v>4</v>
      </c>
      <c r="B366" s="3">
        <f>B365*12</f>
        <v>16447</v>
      </c>
      <c r="C366" s="3"/>
      <c r="D366" s="142"/>
      <c r="E366" s="143"/>
      <c r="F366" s="144"/>
      <c r="G366" s="145"/>
    </row>
    <row r="367" spans="1:7" x14ac:dyDescent="0.25">
      <c r="A367" s="17" t="s">
        <v>119</v>
      </c>
      <c r="B367" s="62"/>
      <c r="C367" s="62"/>
      <c r="D367" s="21"/>
      <c r="E367" s="16"/>
      <c r="F367" s="66"/>
      <c r="G367" s="26"/>
    </row>
    <row r="368" spans="1:7" hidden="1" outlineLevel="1" x14ac:dyDescent="0.25">
      <c r="A368" s="1" t="s">
        <v>1</v>
      </c>
      <c r="B368" s="1" t="s">
        <v>2</v>
      </c>
      <c r="C368" s="1"/>
      <c r="D368" s="21"/>
      <c r="E368" s="16"/>
      <c r="F368" s="66"/>
      <c r="G368" s="26"/>
    </row>
    <row r="369" spans="1:7" hidden="1" outlineLevel="1" x14ac:dyDescent="0.25">
      <c r="A369" s="23">
        <v>45291.999803240738</v>
      </c>
      <c r="B369" s="4">
        <v>1887</v>
      </c>
      <c r="C369" s="65">
        <v>9.7999999999999997E-4</v>
      </c>
      <c r="D369" s="21"/>
      <c r="E369" s="16"/>
      <c r="F369" s="66"/>
      <c r="G369" s="26"/>
    </row>
    <row r="370" spans="1:7" hidden="1" outlineLevel="1" x14ac:dyDescent="0.25">
      <c r="A370" s="23">
        <v>45322.999803240738</v>
      </c>
      <c r="B370" s="4">
        <v>2450</v>
      </c>
      <c r="C370" s="65">
        <v>1.3799999999999999E-3</v>
      </c>
      <c r="D370" s="21"/>
      <c r="E370" s="16"/>
      <c r="F370" s="66"/>
      <c r="G370" s="26"/>
    </row>
    <row r="371" spans="1:7" hidden="1" outlineLevel="1" x14ac:dyDescent="0.25">
      <c r="A371" s="23">
        <v>45351.999803240738</v>
      </c>
      <c r="B371" s="4">
        <v>2638</v>
      </c>
      <c r="C371" s="65">
        <v>1.48E-3</v>
      </c>
      <c r="D371" s="21"/>
      <c r="E371" s="16"/>
      <c r="F371" s="66"/>
      <c r="G371" s="26"/>
    </row>
    <row r="372" spans="1:7" hidden="1" outlineLevel="1" x14ac:dyDescent="0.25">
      <c r="A372" s="23">
        <v>45382.999803240738</v>
      </c>
      <c r="B372" s="4">
        <v>3759</v>
      </c>
      <c r="C372" s="65">
        <v>2.2399999999999998E-3</v>
      </c>
      <c r="D372" s="21"/>
      <c r="E372" s="16"/>
      <c r="F372" s="66"/>
      <c r="G372" s="26"/>
    </row>
    <row r="373" spans="1:7" hidden="1" outlineLevel="1" x14ac:dyDescent="0.25">
      <c r="A373" s="23">
        <v>45412.999803240738</v>
      </c>
      <c r="B373" s="4">
        <v>3948</v>
      </c>
      <c r="C373" s="65">
        <v>2.47E-3</v>
      </c>
      <c r="D373" s="21"/>
      <c r="E373" s="16"/>
      <c r="F373" s="66"/>
      <c r="G373" s="26"/>
    </row>
    <row r="374" spans="1:7" hidden="1" outlineLevel="1" x14ac:dyDescent="0.25">
      <c r="A374" s="23">
        <v>45443.999803240738</v>
      </c>
      <c r="B374" s="4">
        <v>2748</v>
      </c>
      <c r="C374" s="65">
        <v>2.0500000000000002E-3</v>
      </c>
      <c r="D374" s="21"/>
      <c r="E374" s="16"/>
      <c r="F374" s="66"/>
      <c r="G374" s="26"/>
    </row>
    <row r="375" spans="1:7" hidden="1" outlineLevel="1" x14ac:dyDescent="0.25">
      <c r="A375" s="23">
        <v>45473.999803240738</v>
      </c>
      <c r="B375" s="4">
        <v>2197</v>
      </c>
      <c r="C375" s="65">
        <v>1.66E-3</v>
      </c>
      <c r="D375" s="21"/>
      <c r="E375" s="16"/>
      <c r="F375" s="66"/>
      <c r="G375" s="26"/>
    </row>
    <row r="376" spans="1:7" hidden="1" outlineLevel="1" x14ac:dyDescent="0.25">
      <c r="A376" s="23">
        <v>45504.999803240738</v>
      </c>
      <c r="B376" s="4">
        <v>1930</v>
      </c>
      <c r="C376" s="65">
        <v>1.42E-3</v>
      </c>
      <c r="D376" s="21"/>
      <c r="E376" s="16"/>
      <c r="F376" s="66"/>
      <c r="G376" s="26"/>
    </row>
    <row r="377" spans="1:7" hidden="1" outlineLevel="1" x14ac:dyDescent="0.25">
      <c r="A377" s="23">
        <v>45535.999803240738</v>
      </c>
      <c r="B377" s="4">
        <v>1807</v>
      </c>
      <c r="C377" s="65">
        <v>1.2199999999999999E-3</v>
      </c>
      <c r="D377" s="21"/>
      <c r="E377" s="16"/>
      <c r="F377" s="66"/>
      <c r="G377" s="26"/>
    </row>
    <row r="378" spans="1:7" hidden="1" outlineLevel="1" x14ac:dyDescent="0.25">
      <c r="A378" s="23">
        <v>45565.999803240738</v>
      </c>
      <c r="B378" s="4">
        <v>1592</v>
      </c>
      <c r="C378" s="65">
        <v>9.1E-4</v>
      </c>
      <c r="D378" s="21"/>
      <c r="E378" s="16"/>
      <c r="F378" s="66"/>
      <c r="G378" s="26"/>
    </row>
    <row r="379" spans="1:7" hidden="1" outlineLevel="1" x14ac:dyDescent="0.25">
      <c r="A379" s="23">
        <v>45596.999803240738</v>
      </c>
      <c r="B379" s="4">
        <v>1591</v>
      </c>
      <c r="C379" s="65">
        <v>8.8999999999999995E-4</v>
      </c>
      <c r="D379" s="21"/>
      <c r="E379" s="16"/>
      <c r="F379" s="66"/>
      <c r="G379" s="26"/>
    </row>
    <row r="380" spans="1:7" hidden="1" outlineLevel="1" x14ac:dyDescent="0.25">
      <c r="A380" s="23">
        <v>45626.999803240738</v>
      </c>
      <c r="B380" s="4">
        <v>1202</v>
      </c>
      <c r="C380" s="65">
        <v>6.4999999999999997E-4</v>
      </c>
      <c r="D380" s="21"/>
      <c r="E380" s="16"/>
      <c r="F380" s="66"/>
      <c r="G380" s="26"/>
    </row>
    <row r="381" spans="1:7" hidden="1" outlineLevel="1" x14ac:dyDescent="0.25">
      <c r="A381" s="23">
        <v>45657.999803240738</v>
      </c>
      <c r="B381" s="4">
        <v>1647</v>
      </c>
      <c r="C381" s="65">
        <v>9.2000000000000003E-4</v>
      </c>
      <c r="D381" s="21"/>
      <c r="E381" s="16"/>
      <c r="F381" s="66"/>
      <c r="G381" s="26"/>
    </row>
    <row r="382" spans="1:7" hidden="1" outlineLevel="1" x14ac:dyDescent="0.25">
      <c r="A382" s="23">
        <v>45688.999803240738</v>
      </c>
      <c r="B382" s="4">
        <v>1805</v>
      </c>
      <c r="C382" s="65">
        <v>1.0399999999999999E-3</v>
      </c>
      <c r="D382" s="21"/>
      <c r="E382" s="16"/>
      <c r="F382" s="66"/>
      <c r="G382" s="26"/>
    </row>
    <row r="383" spans="1:7" hidden="1" outlineLevel="1" x14ac:dyDescent="0.25">
      <c r="A383" s="23">
        <v>45716.999803240738</v>
      </c>
      <c r="B383" s="4">
        <v>2887</v>
      </c>
      <c r="C383" s="65">
        <v>1.56E-3</v>
      </c>
      <c r="D383" s="21"/>
      <c r="E383" s="16"/>
      <c r="F383" s="66"/>
      <c r="G383" s="26"/>
    </row>
    <row r="384" spans="1:7" hidden="1" outlineLevel="1" x14ac:dyDescent="0.25">
      <c r="A384" s="23">
        <v>45747.999803240738</v>
      </c>
      <c r="B384" s="4">
        <v>3318</v>
      </c>
      <c r="C384" s="65">
        <v>1.9300000000000001E-3</v>
      </c>
      <c r="D384" s="21"/>
      <c r="E384" s="16"/>
      <c r="F384" s="66"/>
      <c r="G384" s="26"/>
    </row>
    <row r="385" spans="1:7" hidden="1" outlineLevel="1" x14ac:dyDescent="0.25">
      <c r="A385" s="23">
        <v>45777.999803240738</v>
      </c>
      <c r="B385" s="4">
        <v>2798</v>
      </c>
      <c r="C385" s="65">
        <v>1.7899999999999999E-3</v>
      </c>
      <c r="D385" s="21"/>
      <c r="E385" s="16"/>
      <c r="F385" s="66"/>
      <c r="G385" s="26"/>
    </row>
    <row r="386" spans="1:7" hidden="1" outlineLevel="1" x14ac:dyDescent="0.25">
      <c r="A386" s="23">
        <v>45808.999803240738</v>
      </c>
      <c r="B386" s="4">
        <v>2194</v>
      </c>
      <c r="C386" s="65">
        <v>1.41E-3</v>
      </c>
      <c r="D386" s="21"/>
      <c r="E386" s="16"/>
      <c r="F386" s="66"/>
      <c r="G386" s="26"/>
    </row>
    <row r="387" spans="1:7" hidden="1" outlineLevel="1" x14ac:dyDescent="0.25">
      <c r="A387" s="23">
        <v>45838.999803240738</v>
      </c>
      <c r="B387" s="4">
        <v>1710</v>
      </c>
      <c r="C387" s="65">
        <v>1.17E-3</v>
      </c>
      <c r="D387" s="21"/>
      <c r="E387" s="16"/>
      <c r="F387" s="66"/>
      <c r="G387" s="26"/>
    </row>
    <row r="388" spans="1:7" hidden="1" outlineLevel="1" x14ac:dyDescent="0.25">
      <c r="A388" s="23">
        <v>45869.999803240738</v>
      </c>
      <c r="B388" s="4">
        <v>1515</v>
      </c>
      <c r="C388" s="65">
        <v>1.0499999999999999E-3</v>
      </c>
      <c r="D388" s="21"/>
      <c r="E388" s="16"/>
      <c r="F388" s="66"/>
      <c r="G388" s="26"/>
    </row>
    <row r="389" spans="1:7" hidden="1" outlineLevel="1" x14ac:dyDescent="0.25">
      <c r="A389" s="23">
        <v>45900.999803240738</v>
      </c>
      <c r="B389" s="4">
        <v>1386</v>
      </c>
      <c r="C389" s="65">
        <v>8.4000000000000003E-4</v>
      </c>
      <c r="D389" s="21"/>
      <c r="E389" s="16"/>
      <c r="F389" s="66"/>
      <c r="G389" s="26"/>
    </row>
    <row r="390" spans="1:7" hidden="1" outlineLevel="1" x14ac:dyDescent="0.25">
      <c r="A390" s="23">
        <v>45930.999803240738</v>
      </c>
      <c r="B390" s="4">
        <v>1368</v>
      </c>
      <c r="C390" s="65">
        <v>7.9000000000000001E-4</v>
      </c>
      <c r="D390" s="21"/>
      <c r="E390" s="16"/>
      <c r="F390" s="66"/>
      <c r="G390" s="26"/>
    </row>
    <row r="391" spans="1:7" hidden="1" outlineLevel="1" x14ac:dyDescent="0.25">
      <c r="A391" s="23">
        <v>45961.999803240738</v>
      </c>
      <c r="B391" s="4">
        <v>1312</v>
      </c>
      <c r="C391" s="65">
        <v>7.5000000000000002E-4</v>
      </c>
      <c r="D391" s="21"/>
      <c r="E391" s="16"/>
      <c r="F391" s="66"/>
      <c r="G391" s="26"/>
    </row>
    <row r="392" spans="1:7" hidden="1" outlineLevel="1" x14ac:dyDescent="0.25">
      <c r="A392" s="23">
        <v>45991.999803240738</v>
      </c>
      <c r="B392" s="4">
        <v>968</v>
      </c>
      <c r="C392" s="65">
        <v>5.6999999999999998E-4</v>
      </c>
      <c r="D392" s="21"/>
      <c r="E392" s="16"/>
      <c r="F392" s="66"/>
      <c r="G392" s="26"/>
    </row>
    <row r="393" spans="1:7" collapsed="1" x14ac:dyDescent="0.25">
      <c r="A393" s="19" t="s">
        <v>3</v>
      </c>
      <c r="B393" s="20">
        <f>AVERAGE(B369:B392)</f>
        <v>2110.7083333333335</v>
      </c>
      <c r="C393" s="20"/>
      <c r="D393" s="142">
        <v>5590000</v>
      </c>
      <c r="E393" s="143">
        <f>B394/D393</f>
        <v>4.5310375670840784E-3</v>
      </c>
      <c r="F393" s="144">
        <f>E393*$F$29/$E$29</f>
        <v>1.3683666375797959E-2</v>
      </c>
      <c r="G393" s="145">
        <f>D393*$F$57</f>
        <v>77631.073279052565</v>
      </c>
    </row>
    <row r="394" spans="1:7" x14ac:dyDescent="0.25">
      <c r="A394" s="18" t="s">
        <v>4</v>
      </c>
      <c r="B394" s="3">
        <f>B393*12</f>
        <v>25328.5</v>
      </c>
      <c r="C394" s="3"/>
      <c r="D394" s="142"/>
      <c r="E394" s="143"/>
      <c r="F394" s="144"/>
      <c r="G394" s="145"/>
    </row>
    <row r="395" spans="1:7" x14ac:dyDescent="0.25">
      <c r="A395" s="17" t="s">
        <v>120</v>
      </c>
      <c r="B395" s="62"/>
      <c r="C395" s="62"/>
      <c r="D395" s="21"/>
      <c r="E395" s="16"/>
      <c r="F395" s="66"/>
      <c r="G395" s="26"/>
    </row>
    <row r="396" spans="1:7" hidden="1" outlineLevel="1" x14ac:dyDescent="0.25">
      <c r="A396" s="1" t="s">
        <v>1</v>
      </c>
      <c r="B396" s="1" t="s">
        <v>2</v>
      </c>
      <c r="C396" s="1"/>
      <c r="D396" s="21"/>
      <c r="E396" s="16"/>
      <c r="F396" s="66"/>
      <c r="G396" s="26"/>
    </row>
    <row r="397" spans="1:7" hidden="1" outlineLevel="1" x14ac:dyDescent="0.25">
      <c r="A397" s="23">
        <v>45291.999803240738</v>
      </c>
      <c r="B397" s="4">
        <v>637</v>
      </c>
      <c r="C397" s="65">
        <v>5.1999999999999995E-4</v>
      </c>
      <c r="D397" s="21"/>
      <c r="E397" s="16"/>
      <c r="F397" s="66"/>
      <c r="G397" s="26"/>
    </row>
    <row r="398" spans="1:7" hidden="1" outlineLevel="1" x14ac:dyDescent="0.25">
      <c r="A398" s="23">
        <v>45322.999803240738</v>
      </c>
      <c r="B398" s="4">
        <v>1042</v>
      </c>
      <c r="C398" s="65">
        <v>9.1E-4</v>
      </c>
      <c r="D398" s="21"/>
      <c r="E398" s="16"/>
      <c r="F398" s="66"/>
      <c r="G398" s="26"/>
    </row>
    <row r="399" spans="1:7" hidden="1" outlineLevel="1" x14ac:dyDescent="0.25">
      <c r="A399" s="23">
        <v>45351.999803240738</v>
      </c>
      <c r="B399" s="4">
        <v>1256</v>
      </c>
      <c r="C399" s="65">
        <v>1.09E-3</v>
      </c>
      <c r="D399" s="21"/>
      <c r="E399" s="16"/>
      <c r="F399" s="66"/>
      <c r="G399" s="26"/>
    </row>
    <row r="400" spans="1:7" hidden="1" outlineLevel="1" x14ac:dyDescent="0.25">
      <c r="A400" s="23">
        <v>45382.999803240738</v>
      </c>
      <c r="B400" s="4">
        <v>2158</v>
      </c>
      <c r="C400" s="65">
        <v>2.0200000000000001E-3</v>
      </c>
      <c r="D400" s="21"/>
      <c r="E400" s="16"/>
      <c r="F400" s="66"/>
      <c r="G400" s="26"/>
    </row>
    <row r="401" spans="1:7" hidden="1" outlineLevel="1" x14ac:dyDescent="0.25">
      <c r="A401" s="23">
        <v>45412.999803240738</v>
      </c>
      <c r="B401" s="4">
        <v>2580</v>
      </c>
      <c r="C401" s="65">
        <v>2.47E-3</v>
      </c>
      <c r="D401" s="21"/>
      <c r="E401" s="16"/>
      <c r="F401" s="66"/>
      <c r="G401" s="26"/>
    </row>
    <row r="402" spans="1:7" hidden="1" outlineLevel="1" x14ac:dyDescent="0.25">
      <c r="A402" s="23">
        <v>45443.999803240738</v>
      </c>
      <c r="B402" s="4">
        <v>1544</v>
      </c>
      <c r="C402" s="65">
        <v>1.72E-3</v>
      </c>
      <c r="D402" s="21"/>
      <c r="E402" s="16"/>
      <c r="F402" s="66"/>
      <c r="G402" s="26"/>
    </row>
    <row r="403" spans="1:7" hidden="1" outlineLevel="1" x14ac:dyDescent="0.25">
      <c r="A403" s="23">
        <v>45473.999803240738</v>
      </c>
      <c r="B403" s="4">
        <v>1315</v>
      </c>
      <c r="C403" s="65">
        <v>1.49E-3</v>
      </c>
      <c r="D403" s="21"/>
      <c r="E403" s="16"/>
      <c r="F403" s="66"/>
      <c r="G403" s="26"/>
    </row>
    <row r="404" spans="1:7" hidden="1" outlineLevel="1" x14ac:dyDescent="0.25">
      <c r="A404" s="23">
        <v>45504.999803240738</v>
      </c>
      <c r="B404" s="4">
        <v>1120</v>
      </c>
      <c r="C404" s="65">
        <v>1.2600000000000001E-3</v>
      </c>
      <c r="D404" s="21"/>
      <c r="E404" s="16"/>
      <c r="F404" s="66"/>
      <c r="G404" s="26"/>
    </row>
    <row r="405" spans="1:7" hidden="1" outlineLevel="1" x14ac:dyDescent="0.25">
      <c r="A405" s="23">
        <v>45535.999803240738</v>
      </c>
      <c r="B405" s="4">
        <v>922</v>
      </c>
      <c r="C405" s="65">
        <v>9.6000000000000002E-4</v>
      </c>
      <c r="D405" s="21"/>
      <c r="E405" s="16"/>
      <c r="F405" s="66"/>
      <c r="G405" s="26"/>
    </row>
    <row r="406" spans="1:7" hidden="1" outlineLevel="1" x14ac:dyDescent="0.25">
      <c r="A406" s="23">
        <v>45565.999803240738</v>
      </c>
      <c r="B406" s="4">
        <v>649</v>
      </c>
      <c r="C406" s="65">
        <v>5.6999999999999998E-4</v>
      </c>
      <c r="D406" s="21"/>
      <c r="E406" s="16"/>
      <c r="F406" s="66"/>
      <c r="G406" s="26"/>
    </row>
    <row r="407" spans="1:7" hidden="1" outlineLevel="1" x14ac:dyDescent="0.25">
      <c r="A407" s="23">
        <v>45596.999803240738</v>
      </c>
      <c r="B407" s="4">
        <v>674</v>
      </c>
      <c r="C407" s="65">
        <v>5.9000000000000003E-4</v>
      </c>
      <c r="D407" s="21"/>
      <c r="E407" s="16"/>
      <c r="F407" s="66"/>
      <c r="G407" s="26"/>
    </row>
    <row r="408" spans="1:7" hidden="1" outlineLevel="1" x14ac:dyDescent="0.25">
      <c r="A408" s="23">
        <v>45626.999803240738</v>
      </c>
      <c r="B408" s="4">
        <v>413</v>
      </c>
      <c r="C408" s="65">
        <v>3.5E-4</v>
      </c>
      <c r="D408" s="21"/>
      <c r="E408" s="16"/>
      <c r="F408" s="66"/>
      <c r="G408" s="26"/>
    </row>
    <row r="409" spans="1:7" hidden="1" outlineLevel="1" x14ac:dyDescent="0.25">
      <c r="A409" s="23">
        <v>45657.999803240738</v>
      </c>
      <c r="B409" s="4">
        <v>650</v>
      </c>
      <c r="C409" s="65">
        <v>5.8E-4</v>
      </c>
      <c r="D409" s="21"/>
      <c r="E409" s="16"/>
      <c r="F409" s="66"/>
      <c r="G409" s="26"/>
    </row>
    <row r="410" spans="1:7" hidden="1" outlineLevel="1" x14ac:dyDescent="0.25">
      <c r="A410" s="23">
        <v>45688.999803240738</v>
      </c>
      <c r="B410" s="4">
        <v>710</v>
      </c>
      <c r="C410" s="65">
        <v>6.3000000000000003E-4</v>
      </c>
      <c r="D410" s="21"/>
      <c r="E410" s="16"/>
      <c r="F410" s="66"/>
      <c r="G410" s="26"/>
    </row>
    <row r="411" spans="1:7" hidden="1" outlineLevel="1" x14ac:dyDescent="0.25">
      <c r="A411" s="23">
        <v>45716.999803240738</v>
      </c>
      <c r="B411" s="4">
        <v>1096</v>
      </c>
      <c r="C411" s="65">
        <v>9.3999999999999997E-4</v>
      </c>
      <c r="D411" s="21"/>
      <c r="E411" s="16"/>
      <c r="F411" s="66"/>
      <c r="G411" s="26"/>
    </row>
    <row r="412" spans="1:7" hidden="1" outlineLevel="1" x14ac:dyDescent="0.25">
      <c r="A412" s="23">
        <v>45747.999803240738</v>
      </c>
      <c r="B412" s="4">
        <v>2211</v>
      </c>
      <c r="C412" s="65">
        <v>2.0100000000000001E-3</v>
      </c>
      <c r="D412" s="21"/>
      <c r="E412" s="16"/>
      <c r="F412" s="66"/>
      <c r="G412" s="26"/>
    </row>
    <row r="413" spans="1:7" hidden="1" outlineLevel="1" x14ac:dyDescent="0.25">
      <c r="A413" s="23">
        <v>45777.999803240738</v>
      </c>
      <c r="B413" s="4">
        <v>1885</v>
      </c>
      <c r="C413" s="65">
        <v>1.89E-3</v>
      </c>
      <c r="D413" s="21"/>
      <c r="E413" s="16"/>
      <c r="F413" s="66"/>
      <c r="G413" s="26"/>
    </row>
    <row r="414" spans="1:7" hidden="1" outlineLevel="1" x14ac:dyDescent="0.25">
      <c r="A414" s="23">
        <v>45808.999803240738</v>
      </c>
      <c r="B414" s="4">
        <v>1281</v>
      </c>
      <c r="C414" s="65">
        <v>1.33E-3</v>
      </c>
      <c r="D414" s="21"/>
      <c r="E414" s="16"/>
      <c r="F414" s="66"/>
      <c r="G414" s="26"/>
    </row>
    <row r="415" spans="1:7" hidden="1" outlineLevel="1" x14ac:dyDescent="0.25">
      <c r="A415" s="23">
        <v>45838.999803240738</v>
      </c>
      <c r="B415" s="4">
        <v>1052</v>
      </c>
      <c r="C415" s="65">
        <v>1.09E-3</v>
      </c>
      <c r="D415" s="21"/>
      <c r="E415" s="16"/>
      <c r="F415" s="66"/>
      <c r="G415" s="26"/>
    </row>
    <row r="416" spans="1:7" hidden="1" outlineLevel="1" x14ac:dyDescent="0.25">
      <c r="A416" s="23">
        <v>45869.999803240738</v>
      </c>
      <c r="B416" s="4">
        <v>972</v>
      </c>
      <c r="C416" s="65">
        <v>1.0200000000000001E-3</v>
      </c>
      <c r="D416" s="21"/>
      <c r="E416" s="16"/>
      <c r="F416" s="66"/>
      <c r="G416" s="26"/>
    </row>
    <row r="417" spans="1:7" hidden="1" outlineLevel="1" x14ac:dyDescent="0.25">
      <c r="A417" s="23">
        <v>45900.999803240738</v>
      </c>
      <c r="B417" s="4">
        <v>788</v>
      </c>
      <c r="C417" s="65">
        <v>6.9999999999999999E-4</v>
      </c>
      <c r="D417" s="21"/>
      <c r="E417" s="16"/>
      <c r="F417" s="66"/>
      <c r="G417" s="26"/>
    </row>
    <row r="418" spans="1:7" hidden="1" outlineLevel="1" x14ac:dyDescent="0.25">
      <c r="A418" s="23">
        <v>45930.999803240738</v>
      </c>
      <c r="B418" s="4">
        <v>683</v>
      </c>
      <c r="C418" s="65">
        <v>5.8E-4</v>
      </c>
      <c r="D418" s="21"/>
      <c r="E418" s="16"/>
      <c r="F418" s="66"/>
      <c r="G418" s="26"/>
    </row>
    <row r="419" spans="1:7" hidden="1" outlineLevel="1" x14ac:dyDescent="0.25">
      <c r="A419" s="23">
        <v>45961.999803240738</v>
      </c>
      <c r="B419" s="4">
        <v>460</v>
      </c>
      <c r="C419" s="65">
        <v>3.8999999999999999E-4</v>
      </c>
      <c r="D419" s="21"/>
      <c r="E419" s="16"/>
      <c r="F419" s="66"/>
      <c r="G419" s="26"/>
    </row>
    <row r="420" spans="1:7" hidden="1" outlineLevel="1" x14ac:dyDescent="0.25">
      <c r="A420" s="23">
        <v>45991.999803240738</v>
      </c>
      <c r="B420" s="4">
        <v>391</v>
      </c>
      <c r="C420" s="65">
        <v>3.5E-4</v>
      </c>
      <c r="D420" s="21"/>
      <c r="E420" s="16"/>
      <c r="F420" s="66"/>
      <c r="G420" s="26"/>
    </row>
    <row r="421" spans="1:7" collapsed="1" x14ac:dyDescent="0.25">
      <c r="A421" s="19" t="s">
        <v>3</v>
      </c>
      <c r="B421" s="20">
        <f>AVERAGE(B397:B420)</f>
        <v>1103.7083333333333</v>
      </c>
      <c r="C421" s="20"/>
      <c r="D421" s="142">
        <v>5590000</v>
      </c>
      <c r="E421" s="143">
        <f>B422/D421</f>
        <v>2.3693202146690519E-3</v>
      </c>
      <c r="F421" s="144">
        <f>E421*$F$29/$E$29</f>
        <v>7.1553119732418449E-3</v>
      </c>
      <c r="G421" s="145">
        <f>D421*$F$57</f>
        <v>77631.073279052565</v>
      </c>
    </row>
    <row r="422" spans="1:7" x14ac:dyDescent="0.25">
      <c r="A422" s="18" t="s">
        <v>4</v>
      </c>
      <c r="B422" s="3">
        <f>B421*12</f>
        <v>13244.5</v>
      </c>
      <c r="C422" s="3"/>
      <c r="D422" s="142"/>
      <c r="E422" s="143"/>
      <c r="F422" s="144"/>
      <c r="G422" s="145"/>
    </row>
    <row r="423" spans="1:7" x14ac:dyDescent="0.25">
      <c r="A423" s="17" t="s">
        <v>121</v>
      </c>
      <c r="B423" s="62"/>
      <c r="C423" s="62"/>
      <c r="D423" s="21"/>
      <c r="E423" s="16"/>
      <c r="F423" s="66"/>
      <c r="G423" s="26"/>
    </row>
    <row r="424" spans="1:7" hidden="1" outlineLevel="1" x14ac:dyDescent="0.25">
      <c r="A424" s="1" t="s">
        <v>1</v>
      </c>
      <c r="B424" s="1" t="s">
        <v>2</v>
      </c>
      <c r="C424" s="1"/>
      <c r="D424" s="21"/>
      <c r="E424" s="16"/>
      <c r="F424" s="66"/>
      <c r="G424" s="26"/>
    </row>
    <row r="425" spans="1:7" hidden="1" outlineLevel="1" x14ac:dyDescent="0.25">
      <c r="A425" s="23">
        <v>45291.999803240738</v>
      </c>
      <c r="B425" s="4">
        <v>820</v>
      </c>
      <c r="C425" s="65">
        <v>7.5000000000000002E-4</v>
      </c>
      <c r="D425" s="21"/>
      <c r="E425" s="16"/>
      <c r="F425" s="66"/>
      <c r="G425" s="26"/>
    </row>
    <row r="426" spans="1:7" hidden="1" outlineLevel="1" x14ac:dyDescent="0.25">
      <c r="A426" s="23">
        <v>45322.999803240738</v>
      </c>
      <c r="B426" s="4">
        <v>863</v>
      </c>
      <c r="C426" s="65">
        <v>8.1999999999999998E-4</v>
      </c>
      <c r="D426" s="21"/>
      <c r="E426" s="16"/>
      <c r="F426" s="66"/>
      <c r="G426" s="26"/>
    </row>
    <row r="427" spans="1:7" hidden="1" outlineLevel="1" x14ac:dyDescent="0.25">
      <c r="A427" s="23">
        <v>45351.999803240738</v>
      </c>
      <c r="B427" s="4">
        <v>1403</v>
      </c>
      <c r="C427" s="65">
        <v>1.2099999999999999E-3</v>
      </c>
      <c r="D427" s="21"/>
      <c r="E427" s="16"/>
      <c r="F427" s="66"/>
      <c r="G427" s="26"/>
    </row>
    <row r="428" spans="1:7" hidden="1" outlineLevel="1" x14ac:dyDescent="0.25">
      <c r="A428" s="23">
        <v>45382.999803240738</v>
      </c>
      <c r="B428" s="4">
        <v>1783</v>
      </c>
      <c r="C428" s="65">
        <v>1.6100000000000001E-3</v>
      </c>
      <c r="D428" s="21"/>
      <c r="E428" s="16"/>
      <c r="F428" s="66"/>
      <c r="G428" s="26"/>
    </row>
    <row r="429" spans="1:7" hidden="1" outlineLevel="1" x14ac:dyDescent="0.25">
      <c r="A429" s="23">
        <v>45412.999803240738</v>
      </c>
      <c r="B429" s="4">
        <v>2737</v>
      </c>
      <c r="C429" s="65">
        <v>2.6700000000000001E-3</v>
      </c>
      <c r="D429" s="21"/>
      <c r="E429" s="16"/>
      <c r="F429" s="66"/>
      <c r="G429" s="26"/>
    </row>
    <row r="430" spans="1:7" hidden="1" outlineLevel="1" x14ac:dyDescent="0.25">
      <c r="A430" s="23">
        <v>45443.999803240738</v>
      </c>
      <c r="B430" s="4">
        <v>1647</v>
      </c>
      <c r="C430" s="65">
        <v>2E-3</v>
      </c>
      <c r="D430" s="21"/>
      <c r="E430" s="16"/>
      <c r="F430" s="66"/>
      <c r="G430" s="26"/>
    </row>
    <row r="431" spans="1:7" hidden="1" outlineLevel="1" x14ac:dyDescent="0.25">
      <c r="A431" s="23">
        <v>45473.999803240738</v>
      </c>
      <c r="B431" s="4">
        <v>1411</v>
      </c>
      <c r="C431" s="65">
        <v>1.82E-3</v>
      </c>
      <c r="D431" s="21"/>
      <c r="E431" s="16"/>
      <c r="F431" s="66"/>
      <c r="G431" s="26"/>
    </row>
    <row r="432" spans="1:7" hidden="1" outlineLevel="1" x14ac:dyDescent="0.25">
      <c r="A432" s="23">
        <v>45504.999803240738</v>
      </c>
      <c r="B432" s="4">
        <v>1191</v>
      </c>
      <c r="C432" s="65">
        <v>1.5100000000000001E-3</v>
      </c>
      <c r="D432" s="21"/>
      <c r="E432" s="16"/>
      <c r="F432" s="66"/>
      <c r="G432" s="26"/>
    </row>
    <row r="433" spans="1:7" hidden="1" outlineLevel="1" x14ac:dyDescent="0.25">
      <c r="A433" s="23">
        <v>45535.999803240738</v>
      </c>
      <c r="B433" s="4">
        <v>815</v>
      </c>
      <c r="C433" s="65">
        <v>9.1E-4</v>
      </c>
      <c r="D433" s="21"/>
      <c r="E433" s="16"/>
      <c r="F433" s="66"/>
      <c r="G433" s="26"/>
    </row>
    <row r="434" spans="1:7" hidden="1" outlineLevel="1" x14ac:dyDescent="0.25">
      <c r="A434" s="23">
        <v>45565.999803240738</v>
      </c>
      <c r="B434" s="4">
        <v>537</v>
      </c>
      <c r="C434" s="65">
        <v>5.1000000000000004E-4</v>
      </c>
      <c r="D434" s="21"/>
      <c r="E434" s="16"/>
      <c r="F434" s="66"/>
      <c r="G434" s="26"/>
    </row>
    <row r="435" spans="1:7" hidden="1" outlineLevel="1" x14ac:dyDescent="0.25">
      <c r="A435" s="23">
        <v>45596.999803240738</v>
      </c>
      <c r="B435" s="4">
        <v>351</v>
      </c>
      <c r="C435" s="65">
        <v>3.3E-4</v>
      </c>
      <c r="D435" s="21"/>
      <c r="E435" s="16"/>
      <c r="F435" s="66"/>
      <c r="G435" s="26"/>
    </row>
    <row r="436" spans="1:7" hidden="1" outlineLevel="1" x14ac:dyDescent="0.25">
      <c r="A436" s="23">
        <v>45626.999803240738</v>
      </c>
      <c r="B436" s="4">
        <v>324</v>
      </c>
      <c r="C436" s="65">
        <v>2.9E-4</v>
      </c>
      <c r="D436" s="21"/>
      <c r="E436" s="16"/>
      <c r="F436" s="66"/>
      <c r="G436" s="26"/>
    </row>
    <row r="437" spans="1:7" hidden="1" outlineLevel="1" x14ac:dyDescent="0.25">
      <c r="A437" s="23">
        <v>45657.999803240738</v>
      </c>
      <c r="B437" s="4">
        <v>507</v>
      </c>
      <c r="C437" s="65">
        <v>4.8000000000000001E-4</v>
      </c>
      <c r="D437" s="21"/>
      <c r="E437" s="16"/>
      <c r="F437" s="66"/>
      <c r="G437" s="26"/>
    </row>
    <row r="438" spans="1:7" hidden="1" outlineLevel="1" x14ac:dyDescent="0.25">
      <c r="A438" s="23">
        <v>45688.999803240738</v>
      </c>
      <c r="B438" s="4">
        <v>516</v>
      </c>
      <c r="C438" s="65">
        <v>5.0000000000000001E-4</v>
      </c>
      <c r="D438" s="21"/>
      <c r="E438" s="16"/>
      <c r="F438" s="66"/>
      <c r="G438" s="26"/>
    </row>
    <row r="439" spans="1:7" hidden="1" outlineLevel="1" x14ac:dyDescent="0.25">
      <c r="A439" s="23">
        <v>45716.999803240738</v>
      </c>
      <c r="B439" s="4">
        <v>629</v>
      </c>
      <c r="C439" s="65">
        <v>5.8E-4</v>
      </c>
      <c r="D439" s="21"/>
      <c r="E439" s="16"/>
      <c r="F439" s="66"/>
      <c r="G439" s="26"/>
    </row>
    <row r="440" spans="1:7" hidden="1" outlineLevel="1" x14ac:dyDescent="0.25">
      <c r="A440" s="23">
        <v>45747.999803240738</v>
      </c>
      <c r="B440" s="4">
        <v>1284</v>
      </c>
      <c r="C440" s="65">
        <v>1.25E-3</v>
      </c>
      <c r="D440" s="21"/>
      <c r="E440" s="16"/>
      <c r="F440" s="66"/>
      <c r="G440" s="26"/>
    </row>
    <row r="441" spans="1:7" hidden="1" outlineLevel="1" x14ac:dyDescent="0.25">
      <c r="A441" s="23">
        <v>45777.999803240738</v>
      </c>
      <c r="B441" s="4">
        <v>1215</v>
      </c>
      <c r="C441" s="65">
        <v>1.2700000000000001E-3</v>
      </c>
      <c r="D441" s="21"/>
      <c r="E441" s="16"/>
      <c r="F441" s="66"/>
      <c r="G441" s="26"/>
    </row>
    <row r="442" spans="1:7" hidden="1" outlineLevel="1" x14ac:dyDescent="0.25">
      <c r="A442" s="23">
        <v>45808.999803240738</v>
      </c>
      <c r="B442" s="4">
        <v>1134</v>
      </c>
      <c r="C442" s="65">
        <v>1.2600000000000001E-3</v>
      </c>
      <c r="D442" s="21"/>
      <c r="E442" s="16"/>
      <c r="F442" s="66"/>
      <c r="G442" s="26"/>
    </row>
    <row r="443" spans="1:7" hidden="1" outlineLevel="1" x14ac:dyDescent="0.25">
      <c r="A443" s="23">
        <v>45838.999803240738</v>
      </c>
      <c r="B443" s="4">
        <v>2391</v>
      </c>
      <c r="C443" s="65">
        <v>2.7599999999999999E-3</v>
      </c>
      <c r="D443" s="21"/>
      <c r="E443" s="16"/>
      <c r="F443" s="66"/>
      <c r="G443" s="26"/>
    </row>
    <row r="444" spans="1:7" hidden="1" outlineLevel="1" x14ac:dyDescent="0.25">
      <c r="A444" s="23">
        <v>45869.999803240738</v>
      </c>
      <c r="B444" s="4">
        <v>791</v>
      </c>
      <c r="C444" s="65">
        <v>8.9999999999999998E-4</v>
      </c>
      <c r="D444" s="21"/>
      <c r="E444" s="16"/>
      <c r="F444" s="66"/>
      <c r="G444" s="26"/>
    </row>
    <row r="445" spans="1:7" hidden="1" outlineLevel="1" x14ac:dyDescent="0.25">
      <c r="A445" s="23">
        <v>45900.999803240738</v>
      </c>
      <c r="B445" s="4">
        <v>674</v>
      </c>
      <c r="C445" s="65">
        <v>6.4000000000000005E-4</v>
      </c>
      <c r="D445" s="21"/>
      <c r="E445" s="16"/>
      <c r="F445" s="66"/>
      <c r="G445" s="26"/>
    </row>
    <row r="446" spans="1:7" hidden="1" outlineLevel="1" x14ac:dyDescent="0.25">
      <c r="A446" s="23">
        <v>45930.999803240738</v>
      </c>
      <c r="B446" s="4">
        <v>416</v>
      </c>
      <c r="C446" s="65">
        <v>3.6999999999999999E-4</v>
      </c>
      <c r="D446" s="21"/>
      <c r="E446" s="16"/>
      <c r="F446" s="66"/>
      <c r="G446" s="26"/>
    </row>
    <row r="447" spans="1:7" hidden="1" outlineLevel="1" x14ac:dyDescent="0.25">
      <c r="A447" s="23">
        <v>45961.999803240738</v>
      </c>
      <c r="B447" s="4">
        <v>428</v>
      </c>
      <c r="C447" s="65">
        <v>3.6999999999999999E-4</v>
      </c>
      <c r="D447" s="21"/>
      <c r="E447" s="16"/>
      <c r="F447" s="66"/>
      <c r="G447" s="26"/>
    </row>
    <row r="448" spans="1:7" hidden="1" outlineLevel="1" x14ac:dyDescent="0.25">
      <c r="A448" s="23">
        <v>45991.999803240738</v>
      </c>
      <c r="B448" s="4">
        <v>228</v>
      </c>
      <c r="C448" s="65">
        <v>2.1000000000000001E-4</v>
      </c>
      <c r="D448" s="21"/>
      <c r="E448" s="16"/>
      <c r="F448" s="66"/>
      <c r="G448" s="26"/>
    </row>
    <row r="449" spans="1:7" collapsed="1" x14ac:dyDescent="0.25">
      <c r="A449" s="19" t="s">
        <v>3</v>
      </c>
      <c r="B449" s="20">
        <f>AVERAGE(B425:B448)</f>
        <v>1003.9583333333334</v>
      </c>
      <c r="C449" s="20"/>
      <c r="D449" s="142">
        <v>5590000</v>
      </c>
      <c r="E449" s="143">
        <f>B450/D449</f>
        <v>2.1551878354203937E-3</v>
      </c>
      <c r="F449" s="144">
        <f>E449*$F$29/$E$29</f>
        <v>6.5086353578943058E-3</v>
      </c>
      <c r="G449" s="145">
        <f>D449*$F$57</f>
        <v>77631.073279052565</v>
      </c>
    </row>
    <row r="450" spans="1:7" x14ac:dyDescent="0.25">
      <c r="A450" s="18" t="s">
        <v>4</v>
      </c>
      <c r="B450" s="3">
        <f>B449*12</f>
        <v>12047.5</v>
      </c>
      <c r="C450" s="3"/>
      <c r="D450" s="142"/>
      <c r="E450" s="143"/>
      <c r="F450" s="144"/>
      <c r="G450" s="145"/>
    </row>
    <row r="451" spans="1:7" x14ac:dyDescent="0.25">
      <c r="A451" s="17" t="s">
        <v>122</v>
      </c>
      <c r="B451" s="62"/>
      <c r="C451" s="62"/>
      <c r="D451" s="21"/>
      <c r="E451" s="16"/>
      <c r="F451" s="66"/>
      <c r="G451" s="26"/>
    </row>
    <row r="452" spans="1:7" hidden="1" outlineLevel="1" x14ac:dyDescent="0.25">
      <c r="A452" s="1" t="s">
        <v>1</v>
      </c>
      <c r="B452" s="1" t="s">
        <v>2</v>
      </c>
      <c r="C452" s="1"/>
      <c r="D452" s="21"/>
      <c r="E452" s="16"/>
      <c r="F452" s="66"/>
      <c r="G452" s="26"/>
    </row>
    <row r="453" spans="1:7" hidden="1" outlineLevel="1" x14ac:dyDescent="0.25">
      <c r="A453" s="23">
        <v>45291.999803240738</v>
      </c>
      <c r="B453" s="4">
        <v>949</v>
      </c>
      <c r="C453" s="65">
        <v>7.9000000000000001E-4</v>
      </c>
      <c r="D453" s="21"/>
      <c r="E453" s="16"/>
      <c r="F453" s="66"/>
      <c r="G453" s="26"/>
    </row>
    <row r="454" spans="1:7" hidden="1" outlineLevel="1" x14ac:dyDescent="0.25">
      <c r="A454" s="23">
        <v>45322.999803240738</v>
      </c>
      <c r="B454" s="4">
        <v>1181</v>
      </c>
      <c r="C454" s="65">
        <v>1.0399999999999999E-3</v>
      </c>
      <c r="D454" s="21"/>
      <c r="E454" s="16"/>
      <c r="F454" s="66"/>
      <c r="G454" s="26"/>
    </row>
    <row r="455" spans="1:7" hidden="1" outlineLevel="1" x14ac:dyDescent="0.25">
      <c r="A455" s="23">
        <v>45351.999803240738</v>
      </c>
      <c r="B455" s="4">
        <v>1579</v>
      </c>
      <c r="C455" s="65">
        <v>1.34E-3</v>
      </c>
      <c r="D455" s="21"/>
      <c r="E455" s="16"/>
      <c r="F455" s="66"/>
      <c r="G455" s="26"/>
    </row>
    <row r="456" spans="1:7" hidden="1" outlineLevel="1" x14ac:dyDescent="0.25">
      <c r="A456" s="23">
        <v>45382.999803240738</v>
      </c>
      <c r="B456" s="4">
        <v>2549</v>
      </c>
      <c r="C456" s="65">
        <v>2.33E-3</v>
      </c>
      <c r="D456" s="21"/>
      <c r="E456" s="16"/>
      <c r="F456" s="66"/>
      <c r="G456" s="26"/>
    </row>
    <row r="457" spans="1:7" hidden="1" outlineLevel="1" x14ac:dyDescent="0.25">
      <c r="A457" s="23">
        <v>45412.999803240738</v>
      </c>
      <c r="B457" s="4">
        <v>3175</v>
      </c>
      <c r="C457" s="65">
        <v>2.9499999999999999E-3</v>
      </c>
      <c r="D457" s="21"/>
      <c r="E457" s="16"/>
      <c r="F457" s="66"/>
      <c r="G457" s="26"/>
    </row>
    <row r="458" spans="1:7" hidden="1" outlineLevel="1" x14ac:dyDescent="0.25">
      <c r="A458" s="23">
        <v>45443.999803240738</v>
      </c>
      <c r="B458" s="4">
        <v>1828</v>
      </c>
      <c r="C458" s="65">
        <v>1.9400000000000001E-3</v>
      </c>
      <c r="D458" s="21"/>
      <c r="E458" s="16"/>
      <c r="F458" s="66"/>
      <c r="G458" s="26"/>
    </row>
    <row r="459" spans="1:7" hidden="1" outlineLevel="1" x14ac:dyDescent="0.25">
      <c r="A459" s="23">
        <v>45473.999803240738</v>
      </c>
      <c r="B459" s="4">
        <v>1381</v>
      </c>
      <c r="C459" s="65">
        <v>1.5E-3</v>
      </c>
      <c r="D459" s="21"/>
      <c r="E459" s="16"/>
      <c r="F459" s="66"/>
      <c r="G459" s="26"/>
    </row>
    <row r="460" spans="1:7" hidden="1" outlineLevel="1" x14ac:dyDescent="0.25">
      <c r="A460" s="23">
        <v>45504.999803240738</v>
      </c>
      <c r="B460" s="4">
        <v>1314</v>
      </c>
      <c r="C460" s="65">
        <v>1.41E-3</v>
      </c>
      <c r="D460" s="21"/>
      <c r="E460" s="16"/>
      <c r="F460" s="66"/>
      <c r="G460" s="26"/>
    </row>
    <row r="461" spans="1:7" hidden="1" outlineLevel="1" x14ac:dyDescent="0.25">
      <c r="A461" s="23">
        <v>45535.999803240738</v>
      </c>
      <c r="B461" s="4">
        <v>1040</v>
      </c>
      <c r="C461" s="65">
        <v>1.0499999999999999E-3</v>
      </c>
      <c r="D461" s="21"/>
      <c r="E461" s="16"/>
      <c r="F461" s="66"/>
      <c r="G461" s="26"/>
    </row>
    <row r="462" spans="1:7" hidden="1" outlineLevel="1" x14ac:dyDescent="0.25">
      <c r="A462" s="23">
        <v>45565.999803240738</v>
      </c>
      <c r="B462" s="4">
        <v>957</v>
      </c>
      <c r="C462" s="65">
        <v>8.1999999999999998E-4</v>
      </c>
      <c r="D462" s="21"/>
      <c r="E462" s="16"/>
      <c r="F462" s="66"/>
      <c r="G462" s="26"/>
    </row>
    <row r="463" spans="1:7" hidden="1" outlineLevel="1" x14ac:dyDescent="0.25">
      <c r="A463" s="23">
        <v>45596.999803240738</v>
      </c>
      <c r="B463" s="4">
        <v>767</v>
      </c>
      <c r="C463" s="65">
        <v>6.2E-4</v>
      </c>
      <c r="D463" s="21"/>
      <c r="E463" s="16"/>
      <c r="F463" s="66"/>
      <c r="G463" s="26"/>
    </row>
    <row r="464" spans="1:7" hidden="1" outlineLevel="1" x14ac:dyDescent="0.25">
      <c r="A464" s="23">
        <v>45626.999803240738</v>
      </c>
      <c r="B464" s="4">
        <v>573</v>
      </c>
      <c r="C464" s="65">
        <v>4.4999999999999999E-4</v>
      </c>
      <c r="D464" s="21"/>
      <c r="E464" s="16"/>
      <c r="F464" s="66"/>
      <c r="G464" s="26"/>
    </row>
    <row r="465" spans="1:7" hidden="1" outlineLevel="1" x14ac:dyDescent="0.25">
      <c r="A465" s="23">
        <v>45657.999803240738</v>
      </c>
      <c r="B465" s="4">
        <v>804</v>
      </c>
      <c r="C465" s="65">
        <v>6.4999999999999997E-4</v>
      </c>
      <c r="D465" s="21"/>
      <c r="E465" s="16"/>
      <c r="F465" s="66"/>
      <c r="G465" s="26"/>
    </row>
    <row r="466" spans="1:7" hidden="1" outlineLevel="1" x14ac:dyDescent="0.25">
      <c r="A466" s="23">
        <v>45688.999803240738</v>
      </c>
      <c r="B466" s="4">
        <v>911</v>
      </c>
      <c r="C466" s="65">
        <v>7.6999999999999996E-4</v>
      </c>
      <c r="D466" s="21"/>
      <c r="E466" s="16"/>
      <c r="F466" s="66"/>
      <c r="G466" s="26"/>
    </row>
    <row r="467" spans="1:7" hidden="1" outlineLevel="1" x14ac:dyDescent="0.25">
      <c r="A467" s="23">
        <v>45716.999803240738</v>
      </c>
      <c r="B467" s="4">
        <v>1351</v>
      </c>
      <c r="C467" s="65">
        <v>1.1299999999999999E-3</v>
      </c>
      <c r="D467" s="21"/>
      <c r="E467" s="16"/>
      <c r="F467" s="66"/>
      <c r="G467" s="26"/>
    </row>
    <row r="468" spans="1:7" hidden="1" outlineLevel="1" x14ac:dyDescent="0.25">
      <c r="A468" s="23">
        <v>45747.999803240738</v>
      </c>
      <c r="B468" s="4">
        <v>2151</v>
      </c>
      <c r="C468" s="65">
        <v>1.9400000000000001E-3</v>
      </c>
      <c r="D468" s="21"/>
      <c r="E468" s="16"/>
      <c r="F468" s="66"/>
      <c r="G468" s="26"/>
    </row>
    <row r="469" spans="1:7" hidden="1" outlineLevel="1" x14ac:dyDescent="0.25">
      <c r="A469" s="23">
        <v>45777.999803240738</v>
      </c>
      <c r="B469" s="4">
        <v>1716</v>
      </c>
      <c r="C469" s="65">
        <v>1.6800000000000001E-3</v>
      </c>
      <c r="D469" s="21"/>
      <c r="E469" s="16"/>
      <c r="F469" s="66"/>
      <c r="G469" s="26"/>
    </row>
    <row r="470" spans="1:7" hidden="1" outlineLevel="1" x14ac:dyDescent="0.25">
      <c r="A470" s="23">
        <v>45808.999803240738</v>
      </c>
      <c r="B470" s="4">
        <v>3667</v>
      </c>
      <c r="C470" s="65">
        <v>3.7000000000000002E-3</v>
      </c>
      <c r="D470" s="21"/>
      <c r="E470" s="16"/>
      <c r="F470" s="66"/>
      <c r="G470" s="26"/>
    </row>
    <row r="471" spans="1:7" hidden="1" outlineLevel="1" x14ac:dyDescent="0.25">
      <c r="A471" s="23">
        <v>45838.999803240738</v>
      </c>
      <c r="B471" s="4">
        <v>1751</v>
      </c>
      <c r="C471" s="65">
        <v>1.7700000000000001E-3</v>
      </c>
      <c r="D471" s="21"/>
      <c r="E471" s="16"/>
      <c r="F471" s="66"/>
      <c r="G471" s="26"/>
    </row>
    <row r="472" spans="1:7" hidden="1" outlineLevel="1" x14ac:dyDescent="0.25">
      <c r="A472" s="23">
        <v>45869.999803240738</v>
      </c>
      <c r="B472" s="4">
        <v>1561</v>
      </c>
      <c r="C472" s="65">
        <v>1.58E-3</v>
      </c>
      <c r="D472" s="21"/>
      <c r="E472" s="16"/>
      <c r="F472" s="66"/>
      <c r="G472" s="26"/>
    </row>
    <row r="473" spans="1:7" hidden="1" outlineLevel="1" x14ac:dyDescent="0.25">
      <c r="A473" s="23">
        <v>45900.999803240738</v>
      </c>
      <c r="B473" s="4">
        <v>755</v>
      </c>
      <c r="C473" s="65">
        <v>6.7000000000000002E-4</v>
      </c>
      <c r="D473" s="21"/>
      <c r="E473" s="16"/>
      <c r="F473" s="66"/>
      <c r="G473" s="26"/>
    </row>
    <row r="474" spans="1:7" hidden="1" outlineLevel="1" x14ac:dyDescent="0.25">
      <c r="A474" s="23">
        <v>45930.999803240738</v>
      </c>
      <c r="B474" s="4">
        <v>641</v>
      </c>
      <c r="C474" s="65">
        <v>5.4000000000000001E-4</v>
      </c>
      <c r="D474" s="21"/>
      <c r="E474" s="16"/>
      <c r="F474" s="66"/>
      <c r="G474" s="26"/>
    </row>
    <row r="475" spans="1:7" hidden="1" outlineLevel="1" x14ac:dyDescent="0.25">
      <c r="A475" s="23">
        <v>45961.999803240738</v>
      </c>
      <c r="B475" s="4">
        <v>524</v>
      </c>
      <c r="C475" s="65">
        <v>4.6000000000000001E-4</v>
      </c>
      <c r="D475" s="21"/>
      <c r="E475" s="16"/>
      <c r="F475" s="66"/>
      <c r="G475" s="26"/>
    </row>
    <row r="476" spans="1:7" hidden="1" outlineLevel="1" x14ac:dyDescent="0.25">
      <c r="A476" s="23">
        <v>45991.999803240738</v>
      </c>
      <c r="B476" s="4">
        <v>413</v>
      </c>
      <c r="C476" s="65">
        <v>3.6999999999999999E-4</v>
      </c>
      <c r="D476" s="21"/>
      <c r="E476" s="16"/>
      <c r="F476" s="66"/>
      <c r="G476" s="26"/>
    </row>
    <row r="477" spans="1:7" collapsed="1" x14ac:dyDescent="0.25">
      <c r="A477" s="19" t="s">
        <v>3</v>
      </c>
      <c r="B477" s="20">
        <f>AVERAGE(B453:B476)</f>
        <v>1397.4166666666667</v>
      </c>
      <c r="C477" s="20"/>
      <c r="D477" s="142">
        <v>5590000</v>
      </c>
      <c r="E477" s="143">
        <f>B478/D477</f>
        <v>2.9998211091234349E-3</v>
      </c>
      <c r="F477" s="144">
        <f>E477*$F$29/$E$29</f>
        <v>9.0594153406540461E-3</v>
      </c>
      <c r="G477" s="145">
        <f>D477*$F$57</f>
        <v>77631.073279052565</v>
      </c>
    </row>
    <row r="478" spans="1:7" x14ac:dyDescent="0.25">
      <c r="A478" s="18" t="s">
        <v>4</v>
      </c>
      <c r="B478" s="3">
        <f>B477*12</f>
        <v>16769</v>
      </c>
      <c r="C478" s="3"/>
      <c r="D478" s="142"/>
      <c r="E478" s="143"/>
      <c r="F478" s="144"/>
      <c r="G478" s="145"/>
    </row>
    <row r="479" spans="1:7" x14ac:dyDescent="0.25">
      <c r="A479" s="17" t="s">
        <v>123</v>
      </c>
      <c r="B479" s="62"/>
      <c r="C479" s="62"/>
      <c r="D479" s="21"/>
      <c r="E479" s="16"/>
      <c r="F479" s="66"/>
      <c r="G479" s="26"/>
    </row>
    <row r="480" spans="1:7" hidden="1" outlineLevel="1" x14ac:dyDescent="0.25">
      <c r="A480" s="1" t="s">
        <v>1</v>
      </c>
      <c r="B480" s="1" t="s">
        <v>2</v>
      </c>
      <c r="C480" s="1"/>
      <c r="D480" s="21"/>
      <c r="E480" s="16"/>
      <c r="F480" s="66"/>
      <c r="G480" s="26"/>
    </row>
    <row r="481" spans="1:7" hidden="1" outlineLevel="1" x14ac:dyDescent="0.25">
      <c r="A481" s="23">
        <v>45291.999803240738</v>
      </c>
      <c r="B481" s="4">
        <v>1048</v>
      </c>
      <c r="C481" s="65">
        <v>9.3000000000000005E-4</v>
      </c>
      <c r="D481" s="21"/>
      <c r="E481" s="16"/>
      <c r="F481" s="66"/>
      <c r="G481" s="26"/>
    </row>
    <row r="482" spans="1:7" hidden="1" outlineLevel="1" x14ac:dyDescent="0.25">
      <c r="A482" s="23">
        <v>45322.999803240738</v>
      </c>
      <c r="B482" s="4">
        <v>1267</v>
      </c>
      <c r="C482" s="65">
        <v>1.1999999999999999E-3</v>
      </c>
      <c r="D482" s="21"/>
      <c r="E482" s="16"/>
      <c r="F482" s="66"/>
      <c r="G482" s="26"/>
    </row>
    <row r="483" spans="1:7" hidden="1" outlineLevel="1" x14ac:dyDescent="0.25">
      <c r="A483" s="23">
        <v>45351.999803240738</v>
      </c>
      <c r="B483" s="4">
        <v>1677</v>
      </c>
      <c r="C483" s="65">
        <v>1.5200000000000001E-3</v>
      </c>
      <c r="D483" s="21"/>
      <c r="E483" s="16"/>
      <c r="F483" s="66"/>
      <c r="G483" s="26"/>
    </row>
    <row r="484" spans="1:7" hidden="1" outlineLevel="1" x14ac:dyDescent="0.25">
      <c r="A484" s="23">
        <v>45382.999803240738</v>
      </c>
      <c r="B484" s="4">
        <v>2119</v>
      </c>
      <c r="C484" s="65">
        <v>2.0999999999999999E-3</v>
      </c>
      <c r="D484" s="21"/>
      <c r="E484" s="16"/>
      <c r="F484" s="66"/>
      <c r="G484" s="26"/>
    </row>
    <row r="485" spans="1:7" hidden="1" outlineLevel="1" x14ac:dyDescent="0.25">
      <c r="A485" s="23">
        <v>45412.999803240738</v>
      </c>
      <c r="B485" s="4">
        <v>2711</v>
      </c>
      <c r="C485" s="65">
        <v>2.7499999999999998E-3</v>
      </c>
      <c r="D485" s="21"/>
      <c r="E485" s="16"/>
      <c r="F485" s="66"/>
      <c r="G485" s="26"/>
    </row>
    <row r="486" spans="1:7" hidden="1" outlineLevel="1" x14ac:dyDescent="0.25">
      <c r="A486" s="23">
        <v>45443.999803240738</v>
      </c>
      <c r="B486" s="4">
        <v>1560</v>
      </c>
      <c r="C486" s="65">
        <v>1.89E-3</v>
      </c>
      <c r="D486" s="21"/>
      <c r="E486" s="16"/>
      <c r="F486" s="66"/>
      <c r="G486" s="26"/>
    </row>
    <row r="487" spans="1:7" hidden="1" outlineLevel="1" x14ac:dyDescent="0.25">
      <c r="A487" s="23">
        <v>45473.999803240738</v>
      </c>
      <c r="B487" s="4">
        <v>1442</v>
      </c>
      <c r="C487" s="65">
        <v>1.7700000000000001E-3</v>
      </c>
      <c r="D487" s="21"/>
      <c r="E487" s="16"/>
      <c r="F487" s="66"/>
      <c r="G487" s="26"/>
    </row>
    <row r="488" spans="1:7" hidden="1" outlineLevel="1" x14ac:dyDescent="0.25">
      <c r="A488" s="23">
        <v>45504.999803240738</v>
      </c>
      <c r="B488" s="4">
        <v>1129</v>
      </c>
      <c r="C488" s="65">
        <v>1.3799999999999999E-3</v>
      </c>
      <c r="D488" s="21"/>
      <c r="E488" s="16"/>
      <c r="F488" s="66"/>
      <c r="G488" s="26"/>
    </row>
    <row r="489" spans="1:7" hidden="1" outlineLevel="1" x14ac:dyDescent="0.25">
      <c r="A489" s="23">
        <v>45535.999803240738</v>
      </c>
      <c r="B489" s="4">
        <v>1063</v>
      </c>
      <c r="C489" s="65">
        <v>1.1800000000000001E-3</v>
      </c>
      <c r="D489" s="21"/>
      <c r="E489" s="16"/>
      <c r="F489" s="66"/>
      <c r="G489" s="26"/>
    </row>
    <row r="490" spans="1:7" hidden="1" outlineLevel="1" x14ac:dyDescent="0.25">
      <c r="A490" s="23">
        <v>45565.999803240738</v>
      </c>
      <c r="B490" s="4">
        <v>862</v>
      </c>
      <c r="C490" s="65">
        <v>8.0999999999999996E-4</v>
      </c>
      <c r="D490" s="21"/>
      <c r="E490" s="16"/>
      <c r="F490" s="66"/>
      <c r="G490" s="26"/>
    </row>
    <row r="491" spans="1:7" hidden="1" outlineLevel="1" x14ac:dyDescent="0.25">
      <c r="A491" s="23">
        <v>45596.999803240738</v>
      </c>
      <c r="B491" s="4">
        <v>566</v>
      </c>
      <c r="C491" s="65">
        <v>5.0000000000000001E-4</v>
      </c>
      <c r="D491" s="21"/>
      <c r="E491" s="16"/>
      <c r="F491" s="66"/>
      <c r="G491" s="26"/>
    </row>
    <row r="492" spans="1:7" hidden="1" outlineLevel="1" x14ac:dyDescent="0.25">
      <c r="A492" s="23">
        <v>45626.999803240738</v>
      </c>
      <c r="B492" s="4">
        <v>515</v>
      </c>
      <c r="C492" s="65">
        <v>4.4000000000000002E-4</v>
      </c>
      <c r="D492" s="21"/>
      <c r="E492" s="16"/>
      <c r="F492" s="66"/>
      <c r="G492" s="26"/>
    </row>
    <row r="493" spans="1:7" hidden="1" outlineLevel="1" x14ac:dyDescent="0.25">
      <c r="A493" s="23">
        <v>45657.999803240738</v>
      </c>
      <c r="B493" s="4">
        <v>756</v>
      </c>
      <c r="C493" s="65">
        <v>6.8999999999999997E-4</v>
      </c>
      <c r="D493" s="21"/>
      <c r="E493" s="16"/>
      <c r="F493" s="66"/>
      <c r="G493" s="26"/>
    </row>
    <row r="494" spans="1:7" hidden="1" outlineLevel="1" x14ac:dyDescent="0.25">
      <c r="A494" s="23">
        <v>45688.999803240738</v>
      </c>
      <c r="B494" s="4">
        <v>875</v>
      </c>
      <c r="C494" s="65">
        <v>7.9000000000000001E-4</v>
      </c>
      <c r="D494" s="21"/>
      <c r="E494" s="16"/>
      <c r="F494" s="66"/>
      <c r="G494" s="26"/>
    </row>
    <row r="495" spans="1:7" hidden="1" outlineLevel="1" x14ac:dyDescent="0.25">
      <c r="A495" s="23">
        <v>45716.999803240738</v>
      </c>
      <c r="B495" s="4">
        <v>1143</v>
      </c>
      <c r="C495" s="65">
        <v>9.7999999999999997E-4</v>
      </c>
      <c r="D495" s="21"/>
      <c r="E495" s="16"/>
      <c r="F495" s="66"/>
      <c r="G495" s="26"/>
    </row>
    <row r="496" spans="1:7" hidden="1" outlineLevel="1" x14ac:dyDescent="0.25">
      <c r="A496" s="23">
        <v>45747.999803240738</v>
      </c>
      <c r="B496" s="4">
        <v>2380</v>
      </c>
      <c r="C496" s="65">
        <v>2.1800000000000001E-3</v>
      </c>
      <c r="D496" s="21"/>
      <c r="E496" s="16"/>
      <c r="F496" s="66"/>
      <c r="G496" s="26"/>
    </row>
    <row r="497" spans="1:7" hidden="1" outlineLevel="1" x14ac:dyDescent="0.25">
      <c r="A497" s="23">
        <v>45777.999803240738</v>
      </c>
      <c r="B497" s="4">
        <v>2213</v>
      </c>
      <c r="C497" s="65">
        <v>2.2200000000000002E-3</v>
      </c>
      <c r="D497" s="21"/>
      <c r="E497" s="16"/>
      <c r="F497" s="66"/>
      <c r="G497" s="26"/>
    </row>
    <row r="498" spans="1:7" hidden="1" outlineLevel="1" x14ac:dyDescent="0.25">
      <c r="A498" s="23">
        <v>45808.999803240738</v>
      </c>
      <c r="B498" s="4">
        <v>1903</v>
      </c>
      <c r="C498" s="65">
        <v>2.0100000000000001E-3</v>
      </c>
      <c r="D498" s="21"/>
      <c r="E498" s="16"/>
      <c r="F498" s="66"/>
      <c r="G498" s="26"/>
    </row>
    <row r="499" spans="1:7" hidden="1" outlineLevel="1" x14ac:dyDescent="0.25">
      <c r="A499" s="23">
        <v>45838.999803240738</v>
      </c>
      <c r="B499" s="4">
        <v>1639</v>
      </c>
      <c r="C499" s="65">
        <v>1.7700000000000001E-3</v>
      </c>
      <c r="D499" s="21"/>
      <c r="E499" s="16"/>
      <c r="F499" s="66"/>
      <c r="G499" s="26"/>
    </row>
    <row r="500" spans="1:7" hidden="1" outlineLevel="1" x14ac:dyDescent="0.25">
      <c r="A500" s="23">
        <v>45869.999803240738</v>
      </c>
      <c r="B500" s="4">
        <v>1265</v>
      </c>
      <c r="C500" s="65">
        <v>1.3799999999999999E-3</v>
      </c>
      <c r="D500" s="21"/>
      <c r="E500" s="16"/>
      <c r="F500" s="66"/>
      <c r="G500" s="26"/>
    </row>
    <row r="501" spans="1:7" hidden="1" outlineLevel="1" x14ac:dyDescent="0.25">
      <c r="A501" s="23">
        <v>45900.999803240738</v>
      </c>
      <c r="B501" s="4">
        <v>912</v>
      </c>
      <c r="C501" s="65">
        <v>8.4000000000000003E-4</v>
      </c>
      <c r="D501" s="21"/>
      <c r="E501" s="16"/>
      <c r="F501" s="66"/>
      <c r="G501" s="26"/>
    </row>
    <row r="502" spans="1:7" hidden="1" outlineLevel="1" x14ac:dyDescent="0.25">
      <c r="A502" s="23">
        <v>45930.999803240738</v>
      </c>
      <c r="B502" s="4">
        <v>788</v>
      </c>
      <c r="C502" s="65">
        <v>6.8999999999999997E-4</v>
      </c>
      <c r="D502" s="21"/>
      <c r="E502" s="16"/>
      <c r="F502" s="66"/>
      <c r="G502" s="26"/>
    </row>
    <row r="503" spans="1:7" hidden="1" outlineLevel="1" x14ac:dyDescent="0.25">
      <c r="A503" s="23">
        <v>45961.999803240738</v>
      </c>
      <c r="B503" s="4">
        <v>602</v>
      </c>
      <c r="C503" s="65">
        <v>5.1999999999999995E-4</v>
      </c>
      <c r="D503" s="21"/>
      <c r="E503" s="16"/>
      <c r="F503" s="66"/>
      <c r="G503" s="26"/>
    </row>
    <row r="504" spans="1:7" hidden="1" outlineLevel="1" x14ac:dyDescent="0.25">
      <c r="A504" s="23">
        <v>45991.999803240738</v>
      </c>
      <c r="B504" s="4">
        <v>556</v>
      </c>
      <c r="C504" s="65">
        <v>5.0000000000000001E-4</v>
      </c>
      <c r="D504" s="21"/>
      <c r="E504" s="16"/>
      <c r="F504" s="66"/>
      <c r="G504" s="26"/>
    </row>
    <row r="505" spans="1:7" collapsed="1" x14ac:dyDescent="0.25">
      <c r="A505" s="19" t="s">
        <v>3</v>
      </c>
      <c r="B505" s="20">
        <f>AVERAGE(B481:B504)</f>
        <v>1291.2916666666667</v>
      </c>
      <c r="C505" s="20"/>
      <c r="D505" s="142">
        <v>5590000</v>
      </c>
      <c r="E505" s="143">
        <f>B506/D505</f>
        <v>2.7720035778175311E-3</v>
      </c>
      <c r="F505" s="144">
        <f>E505*$F$29/$E$29</f>
        <v>8.37140976868655E-3</v>
      </c>
      <c r="G505" s="145">
        <f>D505*$F$57</f>
        <v>77631.073279052565</v>
      </c>
    </row>
    <row r="506" spans="1:7" x14ac:dyDescent="0.25">
      <c r="A506" s="18" t="s">
        <v>4</v>
      </c>
      <c r="B506" s="3">
        <f>B505*12</f>
        <v>15495.5</v>
      </c>
      <c r="C506" s="3"/>
      <c r="D506" s="142"/>
      <c r="E506" s="143"/>
      <c r="F506" s="144"/>
      <c r="G506" s="145"/>
    </row>
    <row r="507" spans="1:7" x14ac:dyDescent="0.25">
      <c r="A507" s="17" t="s">
        <v>124</v>
      </c>
      <c r="B507" s="62"/>
      <c r="C507" s="62"/>
      <c r="D507" s="21"/>
      <c r="E507" s="16"/>
      <c r="F507" s="66"/>
      <c r="G507" s="26"/>
    </row>
    <row r="508" spans="1:7" hidden="1" outlineLevel="1" x14ac:dyDescent="0.25">
      <c r="A508" s="1" t="s">
        <v>1</v>
      </c>
      <c r="B508" s="1" t="s">
        <v>2</v>
      </c>
      <c r="C508" s="1"/>
      <c r="D508" s="21"/>
      <c r="E508" s="16"/>
      <c r="F508" s="66"/>
      <c r="G508" s="26"/>
    </row>
    <row r="509" spans="1:7" hidden="1" outlineLevel="1" x14ac:dyDescent="0.25">
      <c r="A509" s="23">
        <v>45291.999803240738</v>
      </c>
      <c r="B509" s="4">
        <v>1248</v>
      </c>
      <c r="C509" s="65">
        <v>8.7000000000000001E-4</v>
      </c>
      <c r="D509" s="21"/>
      <c r="E509" s="16"/>
      <c r="F509" s="66"/>
      <c r="G509" s="26"/>
    </row>
    <row r="510" spans="1:7" hidden="1" outlineLevel="1" x14ac:dyDescent="0.25">
      <c r="A510" s="23">
        <v>45322.999803240738</v>
      </c>
      <c r="B510" s="4">
        <v>1913</v>
      </c>
      <c r="C510" s="65">
        <v>1.41E-3</v>
      </c>
      <c r="D510" s="21"/>
      <c r="E510" s="16"/>
      <c r="F510" s="66"/>
      <c r="G510" s="26"/>
    </row>
    <row r="511" spans="1:7" hidden="1" outlineLevel="1" x14ac:dyDescent="0.25">
      <c r="A511" s="23">
        <v>45351.999803240738</v>
      </c>
      <c r="B511" s="4">
        <v>2934</v>
      </c>
      <c r="C511" s="65">
        <v>2.1199999999999999E-3</v>
      </c>
      <c r="D511" s="21"/>
      <c r="E511" s="16"/>
      <c r="F511" s="66"/>
      <c r="G511" s="26"/>
    </row>
    <row r="512" spans="1:7" hidden="1" outlineLevel="1" x14ac:dyDescent="0.25">
      <c r="A512" s="23">
        <v>45382.999803240738</v>
      </c>
      <c r="B512" s="4">
        <v>3396</v>
      </c>
      <c r="C512" s="65">
        <v>2.63E-3</v>
      </c>
      <c r="D512" s="21"/>
      <c r="E512" s="16"/>
      <c r="F512" s="66"/>
      <c r="G512" s="26"/>
    </row>
    <row r="513" spans="1:7" hidden="1" outlineLevel="1" x14ac:dyDescent="0.25">
      <c r="A513" s="23">
        <v>45412.999803240738</v>
      </c>
      <c r="B513" s="4">
        <v>2973</v>
      </c>
      <c r="C513" s="65">
        <v>2.2799999999999999E-3</v>
      </c>
      <c r="D513" s="21"/>
      <c r="E513" s="16"/>
      <c r="F513" s="66"/>
      <c r="G513" s="26"/>
    </row>
    <row r="514" spans="1:7" hidden="1" outlineLevel="1" x14ac:dyDescent="0.25">
      <c r="A514" s="23">
        <v>45443.999803240738</v>
      </c>
      <c r="B514" s="4">
        <v>1859</v>
      </c>
      <c r="C514" s="65">
        <v>1.57E-3</v>
      </c>
      <c r="D514" s="21"/>
      <c r="E514" s="16"/>
      <c r="F514" s="66"/>
      <c r="G514" s="26"/>
    </row>
    <row r="515" spans="1:7" hidden="1" outlineLevel="1" x14ac:dyDescent="0.25">
      <c r="A515" s="23">
        <v>45473.999803240738</v>
      </c>
      <c r="B515" s="4">
        <v>1458</v>
      </c>
      <c r="C515" s="65">
        <v>1.2700000000000001E-3</v>
      </c>
      <c r="D515" s="21"/>
      <c r="E515" s="16"/>
      <c r="F515" s="66"/>
      <c r="G515" s="26"/>
    </row>
    <row r="516" spans="1:7" hidden="1" outlineLevel="1" x14ac:dyDescent="0.25">
      <c r="A516" s="23">
        <v>45504.999803240738</v>
      </c>
      <c r="B516" s="4">
        <v>1854</v>
      </c>
      <c r="C516" s="65">
        <v>1.57E-3</v>
      </c>
      <c r="D516" s="21"/>
      <c r="E516" s="16"/>
      <c r="F516" s="66"/>
      <c r="G516" s="26"/>
    </row>
    <row r="517" spans="1:7" hidden="1" outlineLevel="1" x14ac:dyDescent="0.25">
      <c r="A517" s="23">
        <v>45535.999803240738</v>
      </c>
      <c r="B517" s="4">
        <v>1529</v>
      </c>
      <c r="C517" s="65">
        <v>1.23E-3</v>
      </c>
      <c r="D517" s="21"/>
      <c r="E517" s="16"/>
      <c r="F517" s="66"/>
      <c r="G517" s="26"/>
    </row>
    <row r="518" spans="1:7" hidden="1" outlineLevel="1" x14ac:dyDescent="0.25">
      <c r="A518" s="23">
        <v>45565.999803240738</v>
      </c>
      <c r="B518" s="4">
        <v>1164</v>
      </c>
      <c r="C518" s="65">
        <v>8.4999999999999995E-4</v>
      </c>
      <c r="D518" s="21"/>
      <c r="E518" s="16"/>
      <c r="F518" s="66"/>
      <c r="G518" s="26"/>
    </row>
    <row r="519" spans="1:7" hidden="1" outlineLevel="1" x14ac:dyDescent="0.25">
      <c r="A519" s="23">
        <v>45596.999803240738</v>
      </c>
      <c r="B519" s="4">
        <v>1074</v>
      </c>
      <c r="C519" s="65">
        <v>7.2999999999999996E-4</v>
      </c>
      <c r="D519" s="21"/>
      <c r="E519" s="16"/>
      <c r="F519" s="66"/>
      <c r="G519" s="26"/>
    </row>
    <row r="520" spans="1:7" hidden="1" outlineLevel="1" x14ac:dyDescent="0.25">
      <c r="A520" s="23">
        <v>45626.999803240738</v>
      </c>
      <c r="B520" s="4">
        <v>1077</v>
      </c>
      <c r="C520" s="65">
        <v>7.2999999999999996E-4</v>
      </c>
      <c r="D520" s="21"/>
      <c r="E520" s="16"/>
      <c r="F520" s="66"/>
      <c r="G520" s="26"/>
    </row>
    <row r="521" spans="1:7" hidden="1" outlineLevel="1" x14ac:dyDescent="0.25">
      <c r="A521" s="23">
        <v>45657.999803240738</v>
      </c>
      <c r="B521" s="4">
        <v>1354</v>
      </c>
      <c r="C521" s="65">
        <v>9.7000000000000005E-4</v>
      </c>
      <c r="D521" s="21"/>
      <c r="E521" s="16"/>
      <c r="F521" s="66"/>
      <c r="G521" s="26"/>
    </row>
    <row r="522" spans="1:7" hidden="1" outlineLevel="1" x14ac:dyDescent="0.25">
      <c r="A522" s="23">
        <v>45688.999803240738</v>
      </c>
      <c r="B522" s="4">
        <v>5177</v>
      </c>
      <c r="C522" s="65">
        <v>3.81E-3</v>
      </c>
      <c r="D522" s="21"/>
      <c r="E522" s="16"/>
      <c r="F522" s="66"/>
      <c r="G522" s="26"/>
    </row>
    <row r="523" spans="1:7" hidden="1" outlineLevel="1" x14ac:dyDescent="0.25">
      <c r="A523" s="23">
        <v>45716.999803240738</v>
      </c>
      <c r="B523" s="4">
        <v>2026</v>
      </c>
      <c r="C523" s="65">
        <v>1.42E-3</v>
      </c>
      <c r="D523" s="21"/>
      <c r="E523" s="16"/>
      <c r="F523" s="66"/>
      <c r="G523" s="26"/>
    </row>
    <row r="524" spans="1:7" hidden="1" outlineLevel="1" x14ac:dyDescent="0.25">
      <c r="A524" s="23">
        <v>45747.999803240738</v>
      </c>
      <c r="B524" s="4">
        <v>2431</v>
      </c>
      <c r="C524" s="65">
        <v>1.81E-3</v>
      </c>
      <c r="D524" s="21"/>
      <c r="E524" s="16"/>
      <c r="F524" s="66"/>
      <c r="G524" s="26"/>
    </row>
    <row r="525" spans="1:7" hidden="1" outlineLevel="1" x14ac:dyDescent="0.25">
      <c r="A525" s="23">
        <v>45777.999803240738</v>
      </c>
      <c r="B525" s="4">
        <v>1775</v>
      </c>
      <c r="C525" s="65">
        <v>1.3699999999999999E-3</v>
      </c>
      <c r="D525" s="21"/>
      <c r="E525" s="16"/>
      <c r="F525" s="66"/>
      <c r="G525" s="26"/>
    </row>
    <row r="526" spans="1:7" hidden="1" outlineLevel="1" x14ac:dyDescent="0.25">
      <c r="A526" s="23">
        <v>45808.999803240738</v>
      </c>
      <c r="B526" s="4">
        <v>1269</v>
      </c>
      <c r="C526" s="65">
        <v>9.8999999999999999E-4</v>
      </c>
      <c r="D526" s="21"/>
      <c r="E526" s="16"/>
      <c r="F526" s="66"/>
      <c r="G526" s="26"/>
    </row>
    <row r="527" spans="1:7" hidden="1" outlineLevel="1" x14ac:dyDescent="0.25">
      <c r="A527" s="23">
        <v>45838.999803240738</v>
      </c>
      <c r="B527" s="4">
        <v>1082</v>
      </c>
      <c r="C527" s="65">
        <v>8.5999999999999998E-4</v>
      </c>
      <c r="D527" s="21"/>
      <c r="E527" s="16"/>
      <c r="F527" s="66"/>
      <c r="G527" s="26"/>
    </row>
    <row r="528" spans="1:7" hidden="1" outlineLevel="1" x14ac:dyDescent="0.25">
      <c r="A528" s="23">
        <v>45869.999803240738</v>
      </c>
      <c r="B528" s="4">
        <v>1451</v>
      </c>
      <c r="C528" s="65">
        <v>1.1999999999999999E-3</v>
      </c>
      <c r="D528" s="21"/>
      <c r="E528" s="16"/>
      <c r="F528" s="66"/>
      <c r="G528" s="26"/>
    </row>
    <row r="529" spans="1:7" hidden="1" outlineLevel="1" x14ac:dyDescent="0.25">
      <c r="A529" s="23">
        <v>45900.999803240738</v>
      </c>
      <c r="B529" s="4">
        <v>1090</v>
      </c>
      <c r="C529" s="65">
        <v>8.1999999999999998E-4</v>
      </c>
      <c r="D529" s="21"/>
      <c r="E529" s="16"/>
      <c r="F529" s="66"/>
      <c r="G529" s="26"/>
    </row>
    <row r="530" spans="1:7" hidden="1" outlineLevel="1" x14ac:dyDescent="0.25">
      <c r="A530" s="23">
        <v>45930.999803240738</v>
      </c>
      <c r="B530" s="4">
        <v>964</v>
      </c>
      <c r="C530" s="65">
        <v>7.1000000000000002E-4</v>
      </c>
      <c r="D530" s="21"/>
      <c r="E530" s="16"/>
      <c r="F530" s="66"/>
      <c r="G530" s="26"/>
    </row>
    <row r="531" spans="1:7" hidden="1" outlineLevel="1" x14ac:dyDescent="0.25">
      <c r="A531" s="23">
        <v>45961.999803240738</v>
      </c>
      <c r="B531" s="4">
        <v>855</v>
      </c>
      <c r="C531" s="65">
        <v>6.3000000000000003E-4</v>
      </c>
      <c r="D531" s="21"/>
      <c r="E531" s="16"/>
      <c r="F531" s="66"/>
      <c r="G531" s="26"/>
    </row>
    <row r="532" spans="1:7" hidden="1" outlineLevel="1" x14ac:dyDescent="0.25">
      <c r="A532" s="23">
        <v>45991.999803240738</v>
      </c>
      <c r="B532" s="4">
        <v>562</v>
      </c>
      <c r="C532" s="65">
        <v>4.2999999999999999E-4</v>
      </c>
      <c r="D532" s="21"/>
      <c r="E532" s="16"/>
      <c r="F532" s="66"/>
      <c r="G532" s="26"/>
    </row>
    <row r="533" spans="1:7" collapsed="1" x14ac:dyDescent="0.25">
      <c r="A533" s="19" t="s">
        <v>3</v>
      </c>
      <c r="B533" s="20">
        <f>AVERAGE(B509:B532)</f>
        <v>1771.4583333333333</v>
      </c>
      <c r="C533" s="20"/>
      <c r="D533" s="142">
        <v>5590000</v>
      </c>
      <c r="E533" s="143">
        <f>B534/D533</f>
        <v>3.8027728085867621E-3</v>
      </c>
      <c r="F533" s="144">
        <f>E533*$F$29/$E$29</f>
        <v>1.148431758625758E-2</v>
      </c>
      <c r="G533" s="145">
        <f>D533*$F$57</f>
        <v>77631.073279052565</v>
      </c>
    </row>
    <row r="534" spans="1:7" x14ac:dyDescent="0.25">
      <c r="A534" s="18" t="s">
        <v>4</v>
      </c>
      <c r="B534" s="3">
        <f>B533*12</f>
        <v>21257.5</v>
      </c>
      <c r="C534" s="3"/>
      <c r="D534" s="142"/>
      <c r="E534" s="143"/>
      <c r="F534" s="144"/>
      <c r="G534" s="145"/>
    </row>
    <row r="535" spans="1:7" x14ac:dyDescent="0.25">
      <c r="A535" s="17" t="s">
        <v>125</v>
      </c>
      <c r="B535" s="62"/>
      <c r="C535" s="62"/>
      <c r="D535" s="21"/>
      <c r="E535" s="16"/>
      <c r="F535" s="66"/>
      <c r="G535" s="26"/>
    </row>
    <row r="536" spans="1:7" hidden="1" outlineLevel="1" x14ac:dyDescent="0.25">
      <c r="A536" s="1" t="s">
        <v>1</v>
      </c>
      <c r="B536" s="1" t="s">
        <v>2</v>
      </c>
      <c r="C536" s="1"/>
      <c r="D536" s="21"/>
      <c r="E536" s="16"/>
      <c r="F536" s="66"/>
      <c r="G536" s="26"/>
    </row>
    <row r="537" spans="1:7" hidden="1" outlineLevel="1" x14ac:dyDescent="0.25">
      <c r="A537" s="23">
        <v>45291.999803240738</v>
      </c>
      <c r="B537" s="4">
        <v>676</v>
      </c>
      <c r="C537" s="65">
        <v>7.2000000000000005E-4</v>
      </c>
      <c r="D537" s="21"/>
      <c r="E537" s="16"/>
      <c r="F537" s="66"/>
      <c r="G537" s="26"/>
    </row>
    <row r="538" spans="1:7" hidden="1" outlineLevel="1" x14ac:dyDescent="0.25">
      <c r="A538" s="23">
        <v>45322.999803240738</v>
      </c>
      <c r="B538" s="4">
        <v>782</v>
      </c>
      <c r="C538" s="65">
        <v>8.8000000000000003E-4</v>
      </c>
      <c r="D538" s="21"/>
      <c r="E538" s="16"/>
      <c r="F538" s="66"/>
      <c r="G538" s="26"/>
    </row>
    <row r="539" spans="1:7" hidden="1" outlineLevel="1" x14ac:dyDescent="0.25">
      <c r="A539" s="23">
        <v>45351.999803240738</v>
      </c>
      <c r="B539" s="4">
        <v>885</v>
      </c>
      <c r="C539" s="65">
        <v>9.3000000000000005E-4</v>
      </c>
      <c r="D539" s="21"/>
      <c r="E539" s="16"/>
      <c r="F539" s="66"/>
      <c r="G539" s="26"/>
    </row>
    <row r="540" spans="1:7" hidden="1" outlineLevel="1" x14ac:dyDescent="0.25">
      <c r="A540" s="23">
        <v>45382.999803240738</v>
      </c>
      <c r="B540" s="4">
        <v>1753</v>
      </c>
      <c r="C540" s="65">
        <v>2.0500000000000002E-3</v>
      </c>
      <c r="D540" s="21"/>
      <c r="E540" s="16"/>
      <c r="F540" s="66"/>
      <c r="G540" s="26"/>
    </row>
    <row r="541" spans="1:7" hidden="1" outlineLevel="1" x14ac:dyDescent="0.25">
      <c r="A541" s="23">
        <v>45412.999803240738</v>
      </c>
      <c r="B541" s="4">
        <v>2310</v>
      </c>
      <c r="C541" s="65">
        <v>2.7699999999999999E-3</v>
      </c>
      <c r="D541" s="21"/>
      <c r="E541" s="16"/>
      <c r="F541" s="66"/>
      <c r="G541" s="26"/>
    </row>
    <row r="542" spans="1:7" hidden="1" outlineLevel="1" x14ac:dyDescent="0.25">
      <c r="A542" s="23">
        <v>45443.999803240738</v>
      </c>
      <c r="B542" s="4">
        <v>1177</v>
      </c>
      <c r="C542" s="65">
        <v>1.64E-3</v>
      </c>
      <c r="D542" s="21"/>
      <c r="E542" s="16"/>
      <c r="F542" s="66"/>
      <c r="G542" s="26"/>
    </row>
    <row r="543" spans="1:7" hidden="1" outlineLevel="1" x14ac:dyDescent="0.25">
      <c r="A543" s="23">
        <v>45473.999803240738</v>
      </c>
      <c r="B543" s="4">
        <v>987</v>
      </c>
      <c r="C543" s="65">
        <v>1.4300000000000001E-3</v>
      </c>
      <c r="D543" s="21"/>
      <c r="E543" s="16"/>
      <c r="F543" s="66"/>
      <c r="G543" s="26"/>
    </row>
    <row r="544" spans="1:7" hidden="1" outlineLevel="1" x14ac:dyDescent="0.25">
      <c r="A544" s="23">
        <v>45504.999803240738</v>
      </c>
      <c r="B544" s="4">
        <v>844</v>
      </c>
      <c r="C544" s="65">
        <v>1.2199999999999999E-3</v>
      </c>
      <c r="D544" s="21"/>
      <c r="E544" s="16"/>
      <c r="F544" s="66"/>
      <c r="G544" s="26"/>
    </row>
    <row r="545" spans="1:7" hidden="1" outlineLevel="1" x14ac:dyDescent="0.25">
      <c r="A545" s="23">
        <v>45535.999803240738</v>
      </c>
      <c r="B545" s="4">
        <v>632</v>
      </c>
      <c r="C545" s="65">
        <v>8.3000000000000001E-4</v>
      </c>
      <c r="D545" s="21"/>
      <c r="E545" s="16"/>
      <c r="F545" s="66"/>
      <c r="G545" s="26"/>
    </row>
    <row r="546" spans="1:7" hidden="1" outlineLevel="1" x14ac:dyDescent="0.25">
      <c r="A546" s="23">
        <v>45565.999803240738</v>
      </c>
      <c r="B546" s="4">
        <v>493</v>
      </c>
      <c r="C546" s="65">
        <v>5.5999999999999995E-4</v>
      </c>
      <c r="D546" s="21"/>
      <c r="E546" s="16"/>
      <c r="F546" s="66"/>
      <c r="G546" s="26"/>
    </row>
    <row r="547" spans="1:7" hidden="1" outlineLevel="1" x14ac:dyDescent="0.25">
      <c r="A547" s="23">
        <v>45596.999803240738</v>
      </c>
      <c r="B547" s="4">
        <v>407</v>
      </c>
      <c r="C547" s="65">
        <v>4.4999999999999999E-4</v>
      </c>
      <c r="D547" s="21"/>
      <c r="E547" s="16"/>
      <c r="F547" s="66"/>
      <c r="G547" s="26"/>
    </row>
    <row r="548" spans="1:7" hidden="1" outlineLevel="1" x14ac:dyDescent="0.25">
      <c r="A548" s="23">
        <v>45626.999803240738</v>
      </c>
      <c r="B548" s="4">
        <v>334</v>
      </c>
      <c r="C548" s="65">
        <v>3.5E-4</v>
      </c>
      <c r="D548" s="21"/>
      <c r="E548" s="16"/>
      <c r="F548" s="66"/>
      <c r="G548" s="26"/>
    </row>
    <row r="549" spans="1:7" hidden="1" outlineLevel="1" x14ac:dyDescent="0.25">
      <c r="A549" s="23">
        <v>45657.999803240738</v>
      </c>
      <c r="B549" s="4">
        <v>489</v>
      </c>
      <c r="C549" s="65">
        <v>5.2999999999999998E-4</v>
      </c>
      <c r="D549" s="21"/>
      <c r="E549" s="16"/>
      <c r="F549" s="66"/>
      <c r="G549" s="26"/>
    </row>
    <row r="550" spans="1:7" hidden="1" outlineLevel="1" x14ac:dyDescent="0.25">
      <c r="A550" s="23">
        <v>45688.999803240738</v>
      </c>
      <c r="B550" s="4">
        <v>666</v>
      </c>
      <c r="C550" s="65">
        <v>7.5000000000000002E-4</v>
      </c>
      <c r="D550" s="21"/>
      <c r="E550" s="16"/>
      <c r="F550" s="66"/>
      <c r="G550" s="26"/>
    </row>
    <row r="551" spans="1:7" hidden="1" outlineLevel="1" x14ac:dyDescent="0.25">
      <c r="A551" s="23">
        <v>45716.999803240738</v>
      </c>
      <c r="B551" s="4">
        <v>836</v>
      </c>
      <c r="C551" s="65">
        <v>8.8000000000000003E-4</v>
      </c>
      <c r="D551" s="21"/>
      <c r="E551" s="16"/>
      <c r="F551" s="66"/>
      <c r="G551" s="26"/>
    </row>
    <row r="552" spans="1:7" hidden="1" outlineLevel="1" x14ac:dyDescent="0.25">
      <c r="A552" s="23">
        <v>45747.999803240738</v>
      </c>
      <c r="B552" s="4">
        <v>1869</v>
      </c>
      <c r="C552" s="65">
        <v>2.1199999999999999E-3</v>
      </c>
      <c r="D552" s="21"/>
      <c r="E552" s="16"/>
      <c r="F552" s="66"/>
      <c r="G552" s="26"/>
    </row>
    <row r="553" spans="1:7" hidden="1" outlineLevel="1" x14ac:dyDescent="0.25">
      <c r="A553" s="23">
        <v>45777.999803240738</v>
      </c>
      <c r="B553" s="4">
        <v>1340</v>
      </c>
      <c r="C553" s="65">
        <v>1.6199999999999999E-3</v>
      </c>
      <c r="D553" s="21"/>
      <c r="E553" s="16"/>
      <c r="F553" s="66"/>
      <c r="G553" s="26"/>
    </row>
    <row r="554" spans="1:7" hidden="1" outlineLevel="1" x14ac:dyDescent="0.25">
      <c r="A554" s="23">
        <v>45808.999803240738</v>
      </c>
      <c r="B554" s="4">
        <v>878</v>
      </c>
      <c r="C554" s="65">
        <v>1.15E-3</v>
      </c>
      <c r="D554" s="21"/>
      <c r="E554" s="16"/>
      <c r="F554" s="66"/>
      <c r="G554" s="26"/>
    </row>
    <row r="555" spans="1:7" hidden="1" outlineLevel="1" x14ac:dyDescent="0.25">
      <c r="A555" s="23">
        <v>45838.999803240738</v>
      </c>
      <c r="B555" s="4">
        <v>973</v>
      </c>
      <c r="C555" s="65">
        <v>1.25E-3</v>
      </c>
      <c r="D555" s="21"/>
      <c r="E555" s="16"/>
      <c r="F555" s="66"/>
      <c r="G555" s="26"/>
    </row>
    <row r="556" spans="1:7" hidden="1" outlineLevel="1" x14ac:dyDescent="0.25">
      <c r="A556" s="23">
        <v>45869.999803240738</v>
      </c>
      <c r="B556" s="4">
        <v>618</v>
      </c>
      <c r="C556" s="65">
        <v>8.3000000000000001E-4</v>
      </c>
      <c r="D556" s="21"/>
      <c r="E556" s="16"/>
      <c r="F556" s="66"/>
      <c r="G556" s="26"/>
    </row>
    <row r="557" spans="1:7" hidden="1" outlineLevel="1" x14ac:dyDescent="0.25">
      <c r="A557" s="23">
        <v>45900.999803240738</v>
      </c>
      <c r="B557" s="4">
        <v>630</v>
      </c>
      <c r="C557" s="65">
        <v>6.9999999999999999E-4</v>
      </c>
      <c r="D557" s="21"/>
      <c r="E557" s="16"/>
      <c r="F557" s="66"/>
      <c r="G557" s="26"/>
    </row>
    <row r="558" spans="1:7" hidden="1" outlineLevel="1" x14ac:dyDescent="0.25">
      <c r="A558" s="23">
        <v>45930.999803240738</v>
      </c>
      <c r="B558" s="4">
        <v>420</v>
      </c>
      <c r="C558" s="65">
        <v>4.4000000000000002E-4</v>
      </c>
      <c r="D558" s="21"/>
      <c r="E558" s="16"/>
      <c r="F558" s="66"/>
      <c r="G558" s="26"/>
    </row>
    <row r="559" spans="1:7" hidden="1" outlineLevel="1" x14ac:dyDescent="0.25">
      <c r="A559" s="23">
        <v>45961.999803240738</v>
      </c>
      <c r="B559" s="4">
        <v>305</v>
      </c>
      <c r="C559" s="65">
        <v>3.2000000000000003E-4</v>
      </c>
      <c r="D559" s="21"/>
      <c r="E559" s="16"/>
      <c r="F559" s="66"/>
      <c r="G559" s="26"/>
    </row>
    <row r="560" spans="1:7" hidden="1" outlineLevel="1" x14ac:dyDescent="0.25">
      <c r="A560" s="23">
        <v>45991.999803240738</v>
      </c>
      <c r="B560" s="4">
        <v>295</v>
      </c>
      <c r="C560" s="65">
        <v>3.2000000000000003E-4</v>
      </c>
      <c r="D560" s="21"/>
      <c r="E560" s="16"/>
      <c r="F560" s="66"/>
      <c r="G560" s="26"/>
    </row>
    <row r="561" spans="1:7" collapsed="1" x14ac:dyDescent="0.25">
      <c r="A561" s="19" t="s">
        <v>3</v>
      </c>
      <c r="B561" s="20">
        <f>AVERAGE(B537:B560)</f>
        <v>858.29166666666663</v>
      </c>
      <c r="C561" s="20"/>
      <c r="D561" s="142">
        <v>5590000</v>
      </c>
      <c r="E561" s="143">
        <f>B562/D561</f>
        <v>1.8424865831842576E-3</v>
      </c>
      <c r="F561" s="144">
        <f>E561*$F$29/$E$29</f>
        <v>5.5642822053232942E-3</v>
      </c>
      <c r="G561" s="145">
        <f>D561*$F$57</f>
        <v>77631.073279052565</v>
      </c>
    </row>
    <row r="562" spans="1:7" x14ac:dyDescent="0.25">
      <c r="A562" s="18" t="s">
        <v>4</v>
      </c>
      <c r="B562" s="3">
        <f>B561*12</f>
        <v>10299.5</v>
      </c>
      <c r="C562" s="3"/>
      <c r="D562" s="142"/>
      <c r="E562" s="143"/>
      <c r="F562" s="144"/>
      <c r="G562" s="145"/>
    </row>
    <row r="563" spans="1:7" x14ac:dyDescent="0.25">
      <c r="A563" s="17" t="s">
        <v>126</v>
      </c>
      <c r="B563" s="62"/>
      <c r="C563" s="62"/>
      <c r="D563" s="21"/>
      <c r="E563" s="16"/>
      <c r="F563" s="66"/>
      <c r="G563" s="26"/>
    </row>
    <row r="564" spans="1:7" hidden="1" outlineLevel="1" x14ac:dyDescent="0.25">
      <c r="A564" s="1" t="s">
        <v>1</v>
      </c>
      <c r="B564" s="1" t="s">
        <v>2</v>
      </c>
      <c r="C564" s="1"/>
      <c r="D564" s="21"/>
      <c r="E564" s="16"/>
      <c r="F564" s="66"/>
      <c r="G564" s="26"/>
    </row>
    <row r="565" spans="1:7" hidden="1" outlineLevel="1" x14ac:dyDescent="0.25">
      <c r="A565" s="23">
        <v>45291.999803240738</v>
      </c>
      <c r="B565" s="4">
        <v>2015</v>
      </c>
      <c r="C565" s="65">
        <v>1.73E-3</v>
      </c>
      <c r="D565" s="21"/>
      <c r="E565" s="16"/>
      <c r="F565" s="66"/>
      <c r="G565" s="26"/>
    </row>
    <row r="566" spans="1:7" hidden="1" outlineLevel="1" x14ac:dyDescent="0.25">
      <c r="A566" s="23">
        <v>45322.999803240738</v>
      </c>
      <c r="B566" s="4">
        <v>2334</v>
      </c>
      <c r="C566" s="65">
        <v>2.1099999999999999E-3</v>
      </c>
      <c r="D566" s="21"/>
      <c r="E566" s="16"/>
      <c r="F566" s="66"/>
      <c r="G566" s="26"/>
    </row>
    <row r="567" spans="1:7" hidden="1" outlineLevel="1" x14ac:dyDescent="0.25">
      <c r="A567" s="23">
        <v>45351.999803240738</v>
      </c>
      <c r="B567" s="4">
        <v>3599</v>
      </c>
      <c r="C567" s="65">
        <v>3.16E-3</v>
      </c>
      <c r="D567" s="21"/>
      <c r="E567" s="16"/>
      <c r="F567" s="66"/>
      <c r="G567" s="26"/>
    </row>
    <row r="568" spans="1:7" hidden="1" outlineLevel="1" x14ac:dyDescent="0.25">
      <c r="A568" s="23">
        <v>45382.999803240738</v>
      </c>
      <c r="B568" s="4">
        <v>4777</v>
      </c>
      <c r="C568" s="65">
        <v>4.5399999999999998E-3</v>
      </c>
      <c r="D568" s="21"/>
      <c r="E568" s="16"/>
      <c r="F568" s="66"/>
      <c r="G568" s="26"/>
    </row>
    <row r="569" spans="1:7" hidden="1" outlineLevel="1" x14ac:dyDescent="0.25">
      <c r="A569" s="23">
        <v>45412.999803240738</v>
      </c>
      <c r="B569" s="4">
        <v>3133</v>
      </c>
      <c r="C569" s="65">
        <v>3.0100000000000001E-3</v>
      </c>
      <c r="D569" s="21"/>
      <c r="E569" s="16"/>
      <c r="F569" s="66"/>
      <c r="G569" s="26"/>
    </row>
    <row r="570" spans="1:7" hidden="1" outlineLevel="1" x14ac:dyDescent="0.25">
      <c r="A570" s="23">
        <v>45443.999803240738</v>
      </c>
      <c r="B570" s="4">
        <v>1998</v>
      </c>
      <c r="C570" s="65">
        <v>2.2000000000000001E-3</v>
      </c>
      <c r="D570" s="21"/>
      <c r="E570" s="16"/>
      <c r="F570" s="66"/>
      <c r="G570" s="26"/>
    </row>
    <row r="571" spans="1:7" hidden="1" outlineLevel="1" x14ac:dyDescent="0.25">
      <c r="A571" s="23">
        <v>45473.999803240738</v>
      </c>
      <c r="B571" s="4">
        <v>1742</v>
      </c>
      <c r="C571" s="65">
        <v>2E-3</v>
      </c>
      <c r="D571" s="21"/>
      <c r="E571" s="16"/>
      <c r="F571" s="66"/>
      <c r="G571" s="26"/>
    </row>
    <row r="572" spans="1:7" hidden="1" outlineLevel="1" x14ac:dyDescent="0.25">
      <c r="A572" s="23">
        <v>45504.999803240738</v>
      </c>
      <c r="B572" s="4">
        <v>1534</v>
      </c>
      <c r="C572" s="65">
        <v>1.7600000000000001E-3</v>
      </c>
      <c r="D572" s="21"/>
      <c r="E572" s="16"/>
      <c r="F572" s="66"/>
      <c r="G572" s="26"/>
    </row>
    <row r="573" spans="1:7" hidden="1" outlineLevel="1" x14ac:dyDescent="0.25">
      <c r="A573" s="23">
        <v>45535.999803240738</v>
      </c>
      <c r="B573" s="4">
        <v>1582</v>
      </c>
      <c r="C573" s="65">
        <v>1.6100000000000001E-3</v>
      </c>
      <c r="D573" s="21"/>
      <c r="E573" s="16"/>
      <c r="F573" s="66"/>
      <c r="G573" s="26"/>
    </row>
    <row r="574" spans="1:7" hidden="1" outlineLevel="1" x14ac:dyDescent="0.25">
      <c r="A574" s="23">
        <v>45565.999803240738</v>
      </c>
      <c r="B574" s="4">
        <v>1249</v>
      </c>
      <c r="C574" s="65">
        <v>1.1299999999999999E-3</v>
      </c>
      <c r="D574" s="21"/>
      <c r="E574" s="16"/>
      <c r="F574" s="66"/>
      <c r="G574" s="26"/>
    </row>
    <row r="575" spans="1:7" hidden="1" outlineLevel="1" x14ac:dyDescent="0.25">
      <c r="A575" s="23">
        <v>45596.999803240738</v>
      </c>
      <c r="B575" s="4">
        <v>1026</v>
      </c>
      <c r="C575" s="65">
        <v>8.9999999999999998E-4</v>
      </c>
      <c r="D575" s="21"/>
      <c r="E575" s="16"/>
      <c r="F575" s="66"/>
      <c r="G575" s="26"/>
    </row>
    <row r="576" spans="1:7" hidden="1" outlineLevel="1" x14ac:dyDescent="0.25">
      <c r="A576" s="23">
        <v>45626.999803240738</v>
      </c>
      <c r="B576" s="4">
        <v>751</v>
      </c>
      <c r="C576" s="65">
        <v>6.4000000000000005E-4</v>
      </c>
      <c r="D576" s="21"/>
      <c r="E576" s="16"/>
      <c r="F576" s="66"/>
      <c r="G576" s="26"/>
    </row>
    <row r="577" spans="1:7" hidden="1" outlineLevel="1" x14ac:dyDescent="0.25">
      <c r="A577" s="23">
        <v>45657.999803240738</v>
      </c>
      <c r="B577" s="4">
        <v>1261</v>
      </c>
      <c r="C577" s="65">
        <v>1.15E-3</v>
      </c>
      <c r="D577" s="21"/>
      <c r="E577" s="16"/>
      <c r="F577" s="66"/>
      <c r="G577" s="26"/>
    </row>
    <row r="578" spans="1:7" hidden="1" outlineLevel="1" x14ac:dyDescent="0.25">
      <c r="A578" s="23">
        <v>45688.999803240738</v>
      </c>
      <c r="B578" s="4">
        <v>1173</v>
      </c>
      <c r="C578" s="65">
        <v>1.1100000000000001E-3</v>
      </c>
      <c r="D578" s="21"/>
      <c r="E578" s="16"/>
      <c r="F578" s="66"/>
      <c r="G578" s="26"/>
    </row>
    <row r="579" spans="1:7" hidden="1" outlineLevel="1" x14ac:dyDescent="0.25">
      <c r="A579" s="23">
        <v>45716.999803240738</v>
      </c>
      <c r="B579" s="4">
        <v>2092</v>
      </c>
      <c r="C579" s="65">
        <v>1.9400000000000001E-3</v>
      </c>
      <c r="D579" s="21"/>
      <c r="E579" s="16"/>
      <c r="F579" s="66"/>
      <c r="G579" s="26"/>
    </row>
    <row r="580" spans="1:7" hidden="1" outlineLevel="1" x14ac:dyDescent="0.25">
      <c r="A580" s="23">
        <v>45747.999803240738</v>
      </c>
      <c r="B580" s="4">
        <v>2500</v>
      </c>
      <c r="C580" s="65">
        <v>2.5100000000000001E-3</v>
      </c>
      <c r="D580" s="21"/>
      <c r="E580" s="16"/>
      <c r="F580" s="66"/>
      <c r="G580" s="26"/>
    </row>
    <row r="581" spans="1:7" hidden="1" outlineLevel="1" x14ac:dyDescent="0.25">
      <c r="A581" s="23">
        <v>45777.999803240738</v>
      </c>
      <c r="B581" s="4">
        <v>1332</v>
      </c>
      <c r="C581" s="65">
        <v>1.4499999999999999E-3</v>
      </c>
      <c r="D581" s="21"/>
      <c r="E581" s="16"/>
      <c r="F581" s="66"/>
      <c r="G581" s="26"/>
    </row>
    <row r="582" spans="1:7" hidden="1" outlineLevel="1" x14ac:dyDescent="0.25">
      <c r="A582" s="23">
        <v>45808.999803240738</v>
      </c>
      <c r="B582" s="4">
        <v>1079</v>
      </c>
      <c r="C582" s="65">
        <v>1.23E-3</v>
      </c>
      <c r="D582" s="21"/>
      <c r="E582" s="16"/>
      <c r="F582" s="66"/>
      <c r="G582" s="26"/>
    </row>
    <row r="583" spans="1:7" hidden="1" outlineLevel="1" x14ac:dyDescent="0.25">
      <c r="A583" s="23">
        <v>45838.999803240738</v>
      </c>
      <c r="B583" s="4">
        <v>1039</v>
      </c>
      <c r="C583" s="65">
        <v>1.1900000000000001E-3</v>
      </c>
      <c r="D583" s="21"/>
      <c r="E583" s="16"/>
      <c r="F583" s="66"/>
      <c r="G583" s="26"/>
    </row>
    <row r="584" spans="1:7" hidden="1" outlineLevel="1" x14ac:dyDescent="0.25">
      <c r="A584" s="23">
        <v>45869.999803240738</v>
      </c>
      <c r="B584" s="4">
        <v>1206</v>
      </c>
      <c r="C584" s="65">
        <v>1.4400000000000001E-3</v>
      </c>
      <c r="D584" s="21"/>
      <c r="E584" s="16"/>
      <c r="F584" s="66"/>
      <c r="G584" s="26"/>
    </row>
    <row r="585" spans="1:7" hidden="1" outlineLevel="1" x14ac:dyDescent="0.25">
      <c r="A585" s="23">
        <v>45900.999803240738</v>
      </c>
      <c r="B585" s="4">
        <v>922</v>
      </c>
      <c r="C585" s="65">
        <v>8.8999999999999995E-4</v>
      </c>
      <c r="D585" s="21"/>
      <c r="E585" s="16"/>
      <c r="F585" s="66"/>
      <c r="G585" s="26"/>
    </row>
    <row r="586" spans="1:7" hidden="1" outlineLevel="1" x14ac:dyDescent="0.25">
      <c r="A586" s="23">
        <v>45930.999803240738</v>
      </c>
      <c r="B586" s="4">
        <v>798</v>
      </c>
      <c r="C586" s="65">
        <v>7.5000000000000002E-4</v>
      </c>
      <c r="D586" s="21"/>
      <c r="E586" s="16"/>
      <c r="F586" s="66"/>
      <c r="G586" s="26"/>
    </row>
    <row r="587" spans="1:7" hidden="1" outlineLevel="1" x14ac:dyDescent="0.25">
      <c r="A587" s="23">
        <v>45961.999803240738</v>
      </c>
      <c r="B587" s="4">
        <v>691</v>
      </c>
      <c r="C587" s="65">
        <v>6.6E-4</v>
      </c>
      <c r="D587" s="21"/>
      <c r="E587" s="16"/>
      <c r="F587" s="66"/>
      <c r="G587" s="26"/>
    </row>
    <row r="588" spans="1:7" hidden="1" outlineLevel="1" x14ac:dyDescent="0.25">
      <c r="A588" s="23">
        <v>45991.999803240738</v>
      </c>
      <c r="B588" s="4">
        <v>491</v>
      </c>
      <c r="C588" s="65">
        <v>4.8999999999999998E-4</v>
      </c>
      <c r="D588" s="21"/>
      <c r="E588" s="16"/>
      <c r="F588" s="66"/>
      <c r="G588" s="26"/>
    </row>
    <row r="589" spans="1:7" collapsed="1" x14ac:dyDescent="0.25">
      <c r="A589" s="19" t="s">
        <v>3</v>
      </c>
      <c r="B589" s="20">
        <f>AVERAGE(B565:B588)</f>
        <v>1680.1666666666667</v>
      </c>
      <c r="C589" s="20"/>
      <c r="D589" s="142">
        <v>5590000</v>
      </c>
      <c r="E589" s="143">
        <f>B590/D589</f>
        <v>3.6067978533094814E-3</v>
      </c>
      <c r="F589" s="144">
        <f>E589*$F$29/$E$29</f>
        <v>1.0892476122503839E-2</v>
      </c>
      <c r="G589" s="145">
        <f>D589*$F$57</f>
        <v>77631.073279052565</v>
      </c>
    </row>
    <row r="590" spans="1:7" x14ac:dyDescent="0.25">
      <c r="A590" s="18" t="s">
        <v>4</v>
      </c>
      <c r="B590" s="3">
        <f>B589*12</f>
        <v>20162</v>
      </c>
      <c r="C590" s="3"/>
      <c r="D590" s="142"/>
      <c r="E590" s="143"/>
      <c r="F590" s="144"/>
      <c r="G590" s="145"/>
    </row>
    <row r="591" spans="1:7" x14ac:dyDescent="0.25">
      <c r="A591" s="17" t="s">
        <v>127</v>
      </c>
      <c r="B591" s="62"/>
      <c r="C591" s="62"/>
      <c r="D591" s="21"/>
      <c r="E591" s="16"/>
      <c r="F591" s="66"/>
      <c r="G591" s="26"/>
    </row>
    <row r="592" spans="1:7" hidden="1" outlineLevel="1" x14ac:dyDescent="0.25">
      <c r="A592" s="1" t="s">
        <v>1</v>
      </c>
      <c r="B592" s="1" t="s">
        <v>2</v>
      </c>
      <c r="C592" s="1"/>
      <c r="D592" s="21"/>
      <c r="E592" s="16"/>
      <c r="F592" s="66"/>
      <c r="G592" s="26"/>
    </row>
    <row r="593" spans="1:7" hidden="1" outlineLevel="1" x14ac:dyDescent="0.25">
      <c r="A593" s="23">
        <v>45291.999803240738</v>
      </c>
      <c r="B593" s="4">
        <v>614</v>
      </c>
      <c r="C593" s="65">
        <v>6.4999999999999997E-4</v>
      </c>
      <c r="D593" s="21"/>
      <c r="E593" s="16"/>
      <c r="F593" s="66"/>
      <c r="G593" s="26"/>
    </row>
    <row r="594" spans="1:7" hidden="1" outlineLevel="1" x14ac:dyDescent="0.25">
      <c r="A594" s="23">
        <v>45322.999803240738</v>
      </c>
      <c r="B594" s="4">
        <v>859</v>
      </c>
      <c r="C594" s="65">
        <v>9.3999999999999997E-4</v>
      </c>
      <c r="D594" s="21"/>
      <c r="E594" s="16"/>
      <c r="F594" s="66"/>
      <c r="G594" s="26"/>
    </row>
    <row r="595" spans="1:7" hidden="1" outlineLevel="1" x14ac:dyDescent="0.25">
      <c r="A595" s="23">
        <v>45351.999803240738</v>
      </c>
      <c r="B595" s="4">
        <v>1117</v>
      </c>
      <c r="C595" s="65">
        <v>1.1900000000000001E-3</v>
      </c>
      <c r="D595" s="21"/>
      <c r="E595" s="16"/>
      <c r="F595" s="66"/>
      <c r="G595" s="26"/>
    </row>
    <row r="596" spans="1:7" hidden="1" outlineLevel="1" x14ac:dyDescent="0.25">
      <c r="A596" s="23">
        <v>45382.999803240738</v>
      </c>
      <c r="B596" s="4">
        <v>1581</v>
      </c>
      <c r="C596" s="65">
        <v>1.7600000000000001E-3</v>
      </c>
      <c r="D596" s="21"/>
      <c r="E596" s="16"/>
      <c r="F596" s="66"/>
      <c r="G596" s="26"/>
    </row>
    <row r="597" spans="1:7" hidden="1" outlineLevel="1" x14ac:dyDescent="0.25">
      <c r="A597" s="23">
        <v>45412.999803240738</v>
      </c>
      <c r="B597" s="4">
        <v>2053</v>
      </c>
      <c r="C597" s="65">
        <v>2.3500000000000001E-3</v>
      </c>
      <c r="D597" s="21"/>
      <c r="E597" s="16"/>
      <c r="F597" s="66"/>
      <c r="G597" s="26"/>
    </row>
    <row r="598" spans="1:7" hidden="1" outlineLevel="1" x14ac:dyDescent="0.25">
      <c r="A598" s="23">
        <v>45443.999803240738</v>
      </c>
      <c r="B598" s="4">
        <v>2132</v>
      </c>
      <c r="C598" s="65">
        <v>2.9199999999999999E-3</v>
      </c>
      <c r="D598" s="21"/>
      <c r="E598" s="16"/>
      <c r="F598" s="66"/>
      <c r="G598" s="26"/>
    </row>
    <row r="599" spans="1:7" hidden="1" outlineLevel="1" x14ac:dyDescent="0.25">
      <c r="A599" s="23">
        <v>45473.999803240738</v>
      </c>
      <c r="B599" s="4">
        <v>1366</v>
      </c>
      <c r="C599" s="65">
        <v>1.89E-3</v>
      </c>
      <c r="D599" s="21"/>
      <c r="E599" s="16"/>
      <c r="F599" s="66"/>
      <c r="G599" s="26"/>
    </row>
    <row r="600" spans="1:7" hidden="1" outlineLevel="1" x14ac:dyDescent="0.25">
      <c r="A600" s="23">
        <v>45504.999803240738</v>
      </c>
      <c r="B600" s="4">
        <v>1540</v>
      </c>
      <c r="C600" s="65">
        <v>2.1199999999999999E-3</v>
      </c>
      <c r="D600" s="21"/>
      <c r="E600" s="16"/>
      <c r="F600" s="66"/>
      <c r="G600" s="26"/>
    </row>
    <row r="601" spans="1:7" hidden="1" outlineLevel="1" x14ac:dyDescent="0.25">
      <c r="A601" s="23">
        <v>45535.999803240738</v>
      </c>
      <c r="B601" s="4">
        <v>898</v>
      </c>
      <c r="C601" s="65">
        <v>1.1100000000000001E-3</v>
      </c>
      <c r="D601" s="21"/>
      <c r="E601" s="16"/>
      <c r="F601" s="66"/>
      <c r="G601" s="26"/>
    </row>
    <row r="602" spans="1:7" hidden="1" outlineLevel="1" x14ac:dyDescent="0.25">
      <c r="A602" s="23">
        <v>45565.999803240738</v>
      </c>
      <c r="B602" s="4">
        <v>1332</v>
      </c>
      <c r="C602" s="65">
        <v>1.4300000000000001E-3</v>
      </c>
      <c r="D602" s="21"/>
      <c r="E602" s="16"/>
      <c r="F602" s="66"/>
      <c r="G602" s="26"/>
    </row>
    <row r="603" spans="1:7" hidden="1" outlineLevel="1" x14ac:dyDescent="0.25">
      <c r="A603" s="23">
        <v>45596.999803240738</v>
      </c>
      <c r="B603" s="4">
        <v>415</v>
      </c>
      <c r="C603" s="65">
        <v>4.2999999999999999E-4</v>
      </c>
      <c r="D603" s="21"/>
      <c r="E603" s="16"/>
      <c r="F603" s="66"/>
      <c r="G603" s="26"/>
    </row>
    <row r="604" spans="1:7" hidden="1" outlineLevel="1" x14ac:dyDescent="0.25">
      <c r="A604" s="23">
        <v>45626.999803240738</v>
      </c>
      <c r="B604" s="4">
        <v>443</v>
      </c>
      <c r="C604" s="65">
        <v>4.4000000000000002E-4</v>
      </c>
      <c r="D604" s="21"/>
      <c r="E604" s="16"/>
      <c r="F604" s="66"/>
      <c r="G604" s="26"/>
    </row>
    <row r="605" spans="1:7" hidden="1" outlineLevel="1" x14ac:dyDescent="0.25">
      <c r="A605" s="23">
        <v>45657.999803240738</v>
      </c>
      <c r="B605" s="4">
        <v>653</v>
      </c>
      <c r="C605" s="65">
        <v>6.8999999999999997E-4</v>
      </c>
      <c r="D605" s="21"/>
      <c r="E605" s="16"/>
      <c r="F605" s="66"/>
      <c r="G605" s="26"/>
    </row>
    <row r="606" spans="1:7" hidden="1" outlineLevel="1" x14ac:dyDescent="0.25">
      <c r="A606" s="23">
        <v>45688.999803240738</v>
      </c>
      <c r="B606" s="4">
        <v>892</v>
      </c>
      <c r="C606" s="65">
        <v>9.3999999999999997E-4</v>
      </c>
      <c r="D606" s="21"/>
      <c r="E606" s="16"/>
      <c r="F606" s="66"/>
      <c r="G606" s="26"/>
    </row>
    <row r="607" spans="1:7" hidden="1" outlineLevel="1" x14ac:dyDescent="0.25">
      <c r="A607" s="23">
        <v>45716.999803240738</v>
      </c>
      <c r="B607" s="4">
        <v>923</v>
      </c>
      <c r="C607" s="65">
        <v>9.3999999999999997E-4</v>
      </c>
      <c r="D607" s="21"/>
      <c r="E607" s="16"/>
      <c r="F607" s="66"/>
      <c r="G607" s="26"/>
    </row>
    <row r="608" spans="1:7" hidden="1" outlineLevel="1" x14ac:dyDescent="0.25">
      <c r="A608" s="23">
        <v>45747.999803240738</v>
      </c>
      <c r="B608" s="4">
        <v>1120</v>
      </c>
      <c r="C608" s="65">
        <v>1.17E-3</v>
      </c>
      <c r="D608" s="21"/>
      <c r="E608" s="16"/>
      <c r="F608" s="66"/>
      <c r="G608" s="26"/>
    </row>
    <row r="609" spans="1:7" hidden="1" outlineLevel="1" x14ac:dyDescent="0.25">
      <c r="A609" s="23">
        <v>45777.999803240738</v>
      </c>
      <c r="B609" s="4">
        <v>1347</v>
      </c>
      <c r="C609" s="65">
        <v>1.56E-3</v>
      </c>
      <c r="D609" s="21"/>
      <c r="E609" s="16"/>
      <c r="F609" s="66"/>
      <c r="G609" s="26"/>
    </row>
    <row r="610" spans="1:7" hidden="1" outlineLevel="1" x14ac:dyDescent="0.25">
      <c r="A610" s="23">
        <v>45808.999803240738</v>
      </c>
      <c r="B610" s="4">
        <v>1458</v>
      </c>
      <c r="C610" s="65">
        <v>1.7799999999999999E-3</v>
      </c>
      <c r="D610" s="21"/>
      <c r="E610" s="16"/>
      <c r="F610" s="66"/>
      <c r="G610" s="26"/>
    </row>
    <row r="611" spans="1:7" hidden="1" outlineLevel="1" x14ac:dyDescent="0.25">
      <c r="A611" s="23">
        <v>45838.999803240738</v>
      </c>
      <c r="B611" s="4">
        <v>999</v>
      </c>
      <c r="C611" s="65">
        <v>1.2199999999999999E-3</v>
      </c>
      <c r="D611" s="21"/>
      <c r="E611" s="16"/>
      <c r="F611" s="66"/>
      <c r="G611" s="26"/>
    </row>
    <row r="612" spans="1:7" hidden="1" outlineLevel="1" x14ac:dyDescent="0.25">
      <c r="A612" s="23">
        <v>45869.999803240738</v>
      </c>
      <c r="B612" s="4">
        <v>761</v>
      </c>
      <c r="C612" s="65">
        <v>9.5E-4</v>
      </c>
      <c r="D612" s="21"/>
      <c r="E612" s="16"/>
      <c r="F612" s="66"/>
      <c r="G612" s="26"/>
    </row>
    <row r="613" spans="1:7" hidden="1" outlineLevel="1" x14ac:dyDescent="0.25">
      <c r="A613" s="23">
        <v>45900.999803240738</v>
      </c>
      <c r="B613" s="4">
        <v>603</v>
      </c>
      <c r="C613" s="65">
        <v>6.3000000000000003E-4</v>
      </c>
      <c r="D613" s="21"/>
      <c r="E613" s="16"/>
      <c r="F613" s="66"/>
      <c r="G613" s="26"/>
    </row>
    <row r="614" spans="1:7" hidden="1" outlineLevel="1" x14ac:dyDescent="0.25">
      <c r="A614" s="23">
        <v>45930.999803240738</v>
      </c>
      <c r="B614" s="4">
        <v>526</v>
      </c>
      <c r="C614" s="65">
        <v>5.2999999999999998E-4</v>
      </c>
      <c r="D614" s="21"/>
      <c r="E614" s="16"/>
      <c r="F614" s="66"/>
      <c r="G614" s="26"/>
    </row>
    <row r="615" spans="1:7" hidden="1" outlineLevel="1" x14ac:dyDescent="0.25">
      <c r="A615" s="23">
        <v>45961.999803240738</v>
      </c>
      <c r="B615" s="4">
        <v>372</v>
      </c>
      <c r="C615" s="65">
        <v>3.8000000000000002E-4</v>
      </c>
      <c r="D615" s="21"/>
      <c r="E615" s="16"/>
      <c r="F615" s="66"/>
      <c r="G615" s="26"/>
    </row>
    <row r="616" spans="1:7" hidden="1" outlineLevel="1" x14ac:dyDescent="0.25">
      <c r="A616" s="23">
        <v>45991.999803240738</v>
      </c>
      <c r="B616" s="4">
        <v>359</v>
      </c>
      <c r="C616" s="65">
        <v>3.6999999999999999E-4</v>
      </c>
      <c r="D616" s="21"/>
      <c r="E616" s="16"/>
      <c r="F616" s="66"/>
      <c r="G616" s="26"/>
    </row>
    <row r="617" spans="1:7" collapsed="1" x14ac:dyDescent="0.25">
      <c r="A617" s="19" t="s">
        <v>3</v>
      </c>
      <c r="B617" s="20">
        <f>AVERAGE(B593:B616)</f>
        <v>1015.125</v>
      </c>
      <c r="C617" s="20"/>
      <c r="D617" s="142">
        <v>5590000</v>
      </c>
      <c r="E617" s="143">
        <f>B618/D617</f>
        <v>2.1791592128801432E-3</v>
      </c>
      <c r="F617" s="144">
        <f>E617*$F$29/$E$29</f>
        <v>6.5810285629540975E-3</v>
      </c>
      <c r="G617" s="145">
        <f>D617*$F$57</f>
        <v>77631.073279052565</v>
      </c>
    </row>
    <row r="618" spans="1:7" x14ac:dyDescent="0.25">
      <c r="A618" s="18" t="s">
        <v>4</v>
      </c>
      <c r="B618" s="3">
        <f>B617*12</f>
        <v>12181.5</v>
      </c>
      <c r="C618" s="3"/>
      <c r="D618" s="142"/>
      <c r="E618" s="143"/>
      <c r="F618" s="144"/>
      <c r="G618" s="145"/>
    </row>
    <row r="619" spans="1:7" x14ac:dyDescent="0.25">
      <c r="A619" s="17" t="s">
        <v>128</v>
      </c>
      <c r="B619" s="62"/>
      <c r="C619" s="62"/>
      <c r="D619" s="21"/>
      <c r="E619" s="16"/>
      <c r="F619" s="66"/>
      <c r="G619" s="26"/>
    </row>
    <row r="620" spans="1:7" hidden="1" outlineLevel="1" x14ac:dyDescent="0.25">
      <c r="A620" s="1" t="s">
        <v>1</v>
      </c>
      <c r="B620" s="1" t="s">
        <v>2</v>
      </c>
      <c r="C620" s="1"/>
      <c r="D620" s="21"/>
      <c r="E620" s="16"/>
      <c r="F620" s="66"/>
      <c r="G620" s="26"/>
    </row>
    <row r="621" spans="1:7" hidden="1" outlineLevel="1" x14ac:dyDescent="0.25">
      <c r="A621" s="23">
        <v>45291.999803240738</v>
      </c>
      <c r="B621" s="4">
        <v>633</v>
      </c>
      <c r="C621" s="65">
        <v>7.2000000000000005E-4</v>
      </c>
      <c r="D621" s="21"/>
      <c r="E621" s="16"/>
      <c r="F621" s="66"/>
      <c r="G621" s="26"/>
    </row>
    <row r="622" spans="1:7" hidden="1" outlineLevel="1" x14ac:dyDescent="0.25">
      <c r="A622" s="23">
        <v>45322.999803240738</v>
      </c>
      <c r="B622" s="4">
        <v>1036</v>
      </c>
      <c r="C622" s="65">
        <v>1.2600000000000001E-3</v>
      </c>
      <c r="D622" s="21"/>
      <c r="E622" s="16"/>
      <c r="F622" s="66"/>
      <c r="G622" s="26"/>
    </row>
    <row r="623" spans="1:7" hidden="1" outlineLevel="1" x14ac:dyDescent="0.25">
      <c r="A623" s="23">
        <v>45351.999803240738</v>
      </c>
      <c r="B623" s="4">
        <v>1224</v>
      </c>
      <c r="C623" s="65">
        <v>1.3799999999999999E-3</v>
      </c>
      <c r="D623" s="21"/>
      <c r="E623" s="16"/>
      <c r="F623" s="66"/>
      <c r="G623" s="26"/>
    </row>
    <row r="624" spans="1:7" hidden="1" outlineLevel="1" x14ac:dyDescent="0.25">
      <c r="A624" s="23">
        <v>45382.999803240738</v>
      </c>
      <c r="B624" s="4">
        <v>2378</v>
      </c>
      <c r="C624" s="65">
        <v>3.0300000000000001E-3</v>
      </c>
      <c r="D624" s="21"/>
      <c r="E624" s="16"/>
      <c r="F624" s="66"/>
      <c r="G624" s="26"/>
    </row>
    <row r="625" spans="1:7" hidden="1" outlineLevel="1" x14ac:dyDescent="0.25">
      <c r="A625" s="23">
        <v>45412.999803240738</v>
      </c>
      <c r="B625" s="4">
        <v>1708</v>
      </c>
      <c r="C625" s="65">
        <v>2.1800000000000001E-3</v>
      </c>
      <c r="D625" s="21"/>
      <c r="E625" s="16"/>
      <c r="F625" s="66"/>
      <c r="G625" s="26"/>
    </row>
    <row r="626" spans="1:7" hidden="1" outlineLevel="1" x14ac:dyDescent="0.25">
      <c r="A626" s="23">
        <v>45443.999803240738</v>
      </c>
      <c r="B626" s="4">
        <v>954</v>
      </c>
      <c r="C626" s="65">
        <v>1.3799999999999999E-3</v>
      </c>
      <c r="D626" s="21"/>
      <c r="E626" s="16"/>
      <c r="F626" s="66"/>
      <c r="G626" s="26"/>
    </row>
    <row r="627" spans="1:7" hidden="1" outlineLevel="1" x14ac:dyDescent="0.25">
      <c r="A627" s="23">
        <v>45473.999803240738</v>
      </c>
      <c r="B627" s="4">
        <v>795</v>
      </c>
      <c r="C627" s="65">
        <v>1.1999999999999999E-3</v>
      </c>
      <c r="D627" s="21"/>
      <c r="E627" s="16"/>
      <c r="F627" s="66"/>
      <c r="G627" s="26"/>
    </row>
    <row r="628" spans="1:7" hidden="1" outlineLevel="1" x14ac:dyDescent="0.25">
      <c r="A628" s="23">
        <v>45504.999803240738</v>
      </c>
      <c r="B628" s="4">
        <v>1041</v>
      </c>
      <c r="C628" s="65">
        <v>1.6100000000000001E-3</v>
      </c>
      <c r="D628" s="21"/>
      <c r="E628" s="16"/>
      <c r="F628" s="66"/>
      <c r="G628" s="26"/>
    </row>
    <row r="629" spans="1:7" hidden="1" outlineLevel="1" x14ac:dyDescent="0.25">
      <c r="A629" s="23">
        <v>45535.999803240738</v>
      </c>
      <c r="B629" s="4">
        <v>725</v>
      </c>
      <c r="C629" s="65">
        <v>1.0399999999999999E-3</v>
      </c>
      <c r="D629" s="21"/>
      <c r="E629" s="16"/>
      <c r="F629" s="66"/>
      <c r="G629" s="26"/>
    </row>
    <row r="630" spans="1:7" hidden="1" outlineLevel="1" x14ac:dyDescent="0.25">
      <c r="A630" s="23">
        <v>45565.999803240738</v>
      </c>
      <c r="B630" s="4">
        <v>670</v>
      </c>
      <c r="C630" s="65">
        <v>8.3000000000000001E-4</v>
      </c>
      <c r="D630" s="21"/>
      <c r="E630" s="16"/>
      <c r="F630" s="66"/>
      <c r="G630" s="26"/>
    </row>
    <row r="631" spans="1:7" hidden="1" outlineLevel="1" x14ac:dyDescent="0.25">
      <c r="A631" s="23">
        <v>45596.999803240738</v>
      </c>
      <c r="B631" s="4">
        <v>646</v>
      </c>
      <c r="C631" s="65">
        <v>7.6999999999999996E-4</v>
      </c>
      <c r="D631" s="21"/>
      <c r="E631" s="16"/>
      <c r="F631" s="66"/>
      <c r="G631" s="26"/>
    </row>
    <row r="632" spans="1:7" hidden="1" outlineLevel="1" x14ac:dyDescent="0.25">
      <c r="A632" s="23">
        <v>45626.999803240738</v>
      </c>
      <c r="B632" s="4">
        <v>390</v>
      </c>
      <c r="C632" s="65">
        <v>4.4999999999999999E-4</v>
      </c>
      <c r="D632" s="21"/>
      <c r="E632" s="16"/>
      <c r="F632" s="66"/>
      <c r="G632" s="26"/>
    </row>
    <row r="633" spans="1:7" hidden="1" outlineLevel="1" x14ac:dyDescent="0.25">
      <c r="A633" s="23">
        <v>45657.999803240738</v>
      </c>
      <c r="B633" s="4">
        <v>637</v>
      </c>
      <c r="C633" s="65">
        <v>7.5000000000000002E-4</v>
      </c>
      <c r="D633" s="21"/>
      <c r="E633" s="16"/>
      <c r="F633" s="66"/>
      <c r="G633" s="26"/>
    </row>
    <row r="634" spans="1:7" hidden="1" outlineLevel="1" x14ac:dyDescent="0.25">
      <c r="A634" s="23">
        <v>45688.999803240738</v>
      </c>
      <c r="B634" s="4">
        <v>843</v>
      </c>
      <c r="C634" s="65">
        <v>1.0399999999999999E-3</v>
      </c>
      <c r="D634" s="21"/>
      <c r="E634" s="16"/>
      <c r="F634" s="66"/>
      <c r="G634" s="26"/>
    </row>
    <row r="635" spans="1:7" hidden="1" outlineLevel="1" x14ac:dyDescent="0.25">
      <c r="A635" s="23">
        <v>45716.999803240738</v>
      </c>
      <c r="B635" s="4">
        <v>1213</v>
      </c>
      <c r="C635" s="65">
        <v>1.4E-3</v>
      </c>
      <c r="D635" s="21"/>
      <c r="E635" s="16"/>
      <c r="F635" s="66"/>
      <c r="G635" s="26"/>
    </row>
    <row r="636" spans="1:7" hidden="1" outlineLevel="1" x14ac:dyDescent="0.25">
      <c r="A636" s="23">
        <v>45747.999803240738</v>
      </c>
      <c r="B636" s="4">
        <v>1664</v>
      </c>
      <c r="C636" s="65">
        <v>2.0999999999999999E-3</v>
      </c>
      <c r="D636" s="21"/>
      <c r="E636" s="16"/>
      <c r="F636" s="66"/>
      <c r="G636" s="26"/>
    </row>
    <row r="637" spans="1:7" hidden="1" outlineLevel="1" x14ac:dyDescent="0.25">
      <c r="A637" s="23">
        <v>45777.999803240738</v>
      </c>
      <c r="B637" s="4">
        <v>881</v>
      </c>
      <c r="C637" s="65">
        <v>1.1800000000000001E-3</v>
      </c>
      <c r="D637" s="21"/>
      <c r="E637" s="16"/>
      <c r="F637" s="66"/>
      <c r="G637" s="26"/>
    </row>
    <row r="638" spans="1:7" hidden="1" outlineLevel="1" x14ac:dyDescent="0.25">
      <c r="A638" s="23">
        <v>45808.999803240738</v>
      </c>
      <c r="B638" s="4">
        <v>569</v>
      </c>
      <c r="C638" s="65">
        <v>7.7999999999999999E-4</v>
      </c>
      <c r="D638" s="21"/>
      <c r="E638" s="16"/>
      <c r="F638" s="66"/>
      <c r="G638" s="26"/>
    </row>
    <row r="639" spans="1:7" hidden="1" outlineLevel="1" x14ac:dyDescent="0.25">
      <c r="A639" s="23">
        <v>45838.999803240738</v>
      </c>
      <c r="B639" s="4">
        <v>658</v>
      </c>
      <c r="C639" s="65">
        <v>8.9999999999999998E-4</v>
      </c>
      <c r="D639" s="21"/>
      <c r="E639" s="16"/>
      <c r="F639" s="66"/>
      <c r="G639" s="26"/>
    </row>
    <row r="640" spans="1:7" hidden="1" outlineLevel="1" x14ac:dyDescent="0.25">
      <c r="A640" s="23">
        <v>45869.999803240738</v>
      </c>
      <c r="B640" s="4">
        <v>824</v>
      </c>
      <c r="C640" s="65">
        <v>1.15E-3</v>
      </c>
      <c r="D640" s="21"/>
      <c r="E640" s="16"/>
      <c r="F640" s="66"/>
      <c r="G640" s="26"/>
    </row>
    <row r="641" spans="1:7" hidden="1" outlineLevel="1" x14ac:dyDescent="0.25">
      <c r="A641" s="23">
        <v>45900.999803240738</v>
      </c>
      <c r="B641" s="4">
        <v>784</v>
      </c>
      <c r="C641" s="65">
        <v>9.3999999999999997E-4</v>
      </c>
      <c r="D641" s="21"/>
      <c r="E641" s="16"/>
      <c r="F641" s="66"/>
      <c r="G641" s="26"/>
    </row>
    <row r="642" spans="1:7" hidden="1" outlineLevel="1" x14ac:dyDescent="0.25">
      <c r="A642" s="23">
        <v>45930.999803240738</v>
      </c>
      <c r="B642" s="4">
        <v>659</v>
      </c>
      <c r="C642" s="65">
        <v>7.5000000000000002E-4</v>
      </c>
      <c r="D642" s="21"/>
      <c r="E642" s="16"/>
      <c r="F642" s="66"/>
      <c r="G642" s="26"/>
    </row>
    <row r="643" spans="1:7" hidden="1" outlineLevel="1" x14ac:dyDescent="0.25">
      <c r="A643" s="23">
        <v>45961.999803240738</v>
      </c>
      <c r="B643" s="4">
        <v>647</v>
      </c>
      <c r="C643" s="65">
        <v>7.6000000000000004E-4</v>
      </c>
      <c r="D643" s="21"/>
      <c r="E643" s="16"/>
      <c r="F643" s="66"/>
      <c r="G643" s="26"/>
    </row>
    <row r="644" spans="1:7" hidden="1" outlineLevel="1" x14ac:dyDescent="0.25">
      <c r="A644" s="23">
        <v>45991.999803240738</v>
      </c>
      <c r="B644" s="4">
        <v>551</v>
      </c>
      <c r="C644" s="65">
        <v>6.4000000000000005E-4</v>
      </c>
      <c r="D644" s="21"/>
      <c r="E644" s="16"/>
      <c r="F644" s="66"/>
      <c r="G644" s="26"/>
    </row>
    <row r="645" spans="1:7" collapsed="1" x14ac:dyDescent="0.25">
      <c r="A645" s="19" t="s">
        <v>3</v>
      </c>
      <c r="B645" s="20">
        <f>AVERAGE(B621:B644)</f>
        <v>922.08333333333337</v>
      </c>
      <c r="C645" s="20"/>
      <c r="D645" s="142">
        <v>5590000</v>
      </c>
      <c r="E645" s="143">
        <f>B646/D645</f>
        <v>1.9794275491949909E-3</v>
      </c>
      <c r="F645" s="144">
        <f>E645*$F$29/$E$29</f>
        <v>5.9778418954223268E-3</v>
      </c>
      <c r="G645" s="145">
        <f>D645*$F$57</f>
        <v>77631.073279052565</v>
      </c>
    </row>
    <row r="646" spans="1:7" x14ac:dyDescent="0.25">
      <c r="A646" s="18" t="s">
        <v>4</v>
      </c>
      <c r="B646" s="3">
        <f>B645*12</f>
        <v>11065</v>
      </c>
      <c r="C646" s="3"/>
      <c r="D646" s="142"/>
      <c r="E646" s="143"/>
      <c r="F646" s="144"/>
      <c r="G646" s="145"/>
    </row>
  </sheetData>
  <mergeCells count="96">
    <mergeCell ref="D561:D562"/>
    <mergeCell ref="E561:E562"/>
    <mergeCell ref="F561:F562"/>
    <mergeCell ref="G561:G562"/>
    <mergeCell ref="D589:D590"/>
    <mergeCell ref="E589:E590"/>
    <mergeCell ref="F589:F590"/>
    <mergeCell ref="G589:G590"/>
    <mergeCell ref="D505:D506"/>
    <mergeCell ref="E505:E506"/>
    <mergeCell ref="F505:F506"/>
    <mergeCell ref="G505:G506"/>
    <mergeCell ref="D533:D534"/>
    <mergeCell ref="E533:E534"/>
    <mergeCell ref="F533:F534"/>
    <mergeCell ref="G533:G534"/>
    <mergeCell ref="D449:D450"/>
    <mergeCell ref="E449:E450"/>
    <mergeCell ref="F449:F450"/>
    <mergeCell ref="G449:G450"/>
    <mergeCell ref="D477:D478"/>
    <mergeCell ref="E477:E478"/>
    <mergeCell ref="F477:F478"/>
    <mergeCell ref="G477:G478"/>
    <mergeCell ref="D393:D394"/>
    <mergeCell ref="E393:E394"/>
    <mergeCell ref="F393:F394"/>
    <mergeCell ref="G393:G394"/>
    <mergeCell ref="D421:D422"/>
    <mergeCell ref="E421:E422"/>
    <mergeCell ref="F421:F422"/>
    <mergeCell ref="G421:G422"/>
    <mergeCell ref="D337:D338"/>
    <mergeCell ref="E337:E338"/>
    <mergeCell ref="F337:F338"/>
    <mergeCell ref="G337:G338"/>
    <mergeCell ref="D365:D366"/>
    <mergeCell ref="E365:E366"/>
    <mergeCell ref="F365:F366"/>
    <mergeCell ref="G365:G366"/>
    <mergeCell ref="D281:D282"/>
    <mergeCell ref="E281:E282"/>
    <mergeCell ref="F281:F282"/>
    <mergeCell ref="G281:G282"/>
    <mergeCell ref="D309:D310"/>
    <mergeCell ref="E309:E310"/>
    <mergeCell ref="F309:F310"/>
    <mergeCell ref="G309:G310"/>
    <mergeCell ref="D225:D226"/>
    <mergeCell ref="E225:E226"/>
    <mergeCell ref="F225:F226"/>
    <mergeCell ref="G225:G226"/>
    <mergeCell ref="D253:D254"/>
    <mergeCell ref="E253:E254"/>
    <mergeCell ref="F253:F254"/>
    <mergeCell ref="G253:G254"/>
    <mergeCell ref="D141:D142"/>
    <mergeCell ref="D169:D170"/>
    <mergeCell ref="D197:D198"/>
    <mergeCell ref="A3:C3"/>
    <mergeCell ref="D29:D30"/>
    <mergeCell ref="D57:D58"/>
    <mergeCell ref="D85:D86"/>
    <mergeCell ref="A1:C2"/>
    <mergeCell ref="D1:D2"/>
    <mergeCell ref="E57:E58"/>
    <mergeCell ref="G1:G2"/>
    <mergeCell ref="D113:D114"/>
    <mergeCell ref="E29:E30"/>
    <mergeCell ref="F29:F30"/>
    <mergeCell ref="E85:E86"/>
    <mergeCell ref="E113:E114"/>
    <mergeCell ref="E141:E142"/>
    <mergeCell ref="E169:E170"/>
    <mergeCell ref="E197:E198"/>
    <mergeCell ref="G29:G30"/>
    <mergeCell ref="G57:G58"/>
    <mergeCell ref="G85:G86"/>
    <mergeCell ref="G113:G114"/>
    <mergeCell ref="G141:G142"/>
    <mergeCell ref="G169:G170"/>
    <mergeCell ref="G197:G198"/>
    <mergeCell ref="F57:F58"/>
    <mergeCell ref="F85:F86"/>
    <mergeCell ref="F113:F114"/>
    <mergeCell ref="F141:F142"/>
    <mergeCell ref="F169:F170"/>
    <mergeCell ref="F197:F198"/>
    <mergeCell ref="D617:D618"/>
    <mergeCell ref="E617:E618"/>
    <mergeCell ref="F617:F618"/>
    <mergeCell ref="G617:G618"/>
    <mergeCell ref="D645:D646"/>
    <mergeCell ref="E645:E646"/>
    <mergeCell ref="F645:F646"/>
    <mergeCell ref="G645:G646"/>
  </mergeCells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B3FC-5683-4C64-81F6-AE6853C27E6B}">
  <dimension ref="A1:H70"/>
  <sheetViews>
    <sheetView topLeftCell="A25" workbookViewId="0">
      <selection activeCell="B6" sqref="B6"/>
    </sheetView>
  </sheetViews>
  <sheetFormatPr defaultRowHeight="15" x14ac:dyDescent="0.25"/>
  <cols>
    <col min="1" max="1" width="20.5703125" customWidth="1"/>
    <col min="2" max="2" width="13.5703125" customWidth="1"/>
    <col min="3" max="3" width="14" customWidth="1"/>
    <col min="4" max="4" width="21" customWidth="1"/>
    <col min="5" max="5" width="10.85546875" customWidth="1"/>
    <col min="6" max="6" width="12.5703125" customWidth="1"/>
    <col min="7" max="7" width="17.7109375" customWidth="1"/>
  </cols>
  <sheetData>
    <row r="1" spans="1:7" ht="25.5" customHeight="1" x14ac:dyDescent="0.4">
      <c r="A1" s="32" t="s">
        <v>89</v>
      </c>
    </row>
    <row r="2" spans="1:7" x14ac:dyDescent="0.25">
      <c r="A2" t="s">
        <v>80</v>
      </c>
      <c r="B2" t="s">
        <v>38</v>
      </c>
    </row>
    <row r="3" spans="1:7" x14ac:dyDescent="0.25">
      <c r="A3" t="s">
        <v>81</v>
      </c>
      <c r="B3" t="s">
        <v>82</v>
      </c>
    </row>
    <row r="4" spans="1:7" x14ac:dyDescent="0.25">
      <c r="A4" t="s">
        <v>83</v>
      </c>
      <c r="B4" t="s">
        <v>84</v>
      </c>
    </row>
    <row r="5" spans="1:7" x14ac:dyDescent="0.25">
      <c r="A5" t="s">
        <v>85</v>
      </c>
      <c r="B5" t="s">
        <v>88</v>
      </c>
    </row>
    <row r="6" spans="1:7" x14ac:dyDescent="0.25">
      <c r="A6" t="s">
        <v>86</v>
      </c>
      <c r="B6" s="58" t="s">
        <v>87</v>
      </c>
    </row>
    <row r="8" spans="1:7" ht="78.75" x14ac:dyDescent="0.25">
      <c r="A8" s="31" t="s">
        <v>57</v>
      </c>
      <c r="B8" s="31" t="s">
        <v>58</v>
      </c>
      <c r="C8" s="31" t="s">
        <v>59</v>
      </c>
      <c r="D8" s="31" t="s">
        <v>60</v>
      </c>
      <c r="E8" s="31" t="s">
        <v>61</v>
      </c>
      <c r="F8" s="31" t="s">
        <v>62</v>
      </c>
      <c r="G8" s="31" t="s">
        <v>63</v>
      </c>
    </row>
    <row r="9" spans="1:7" x14ac:dyDescent="0.25">
      <c r="A9" s="27" t="s">
        <v>64</v>
      </c>
      <c r="B9" s="28">
        <v>8330</v>
      </c>
      <c r="C9" s="28">
        <v>625</v>
      </c>
      <c r="D9" s="28">
        <v>90</v>
      </c>
      <c r="E9" s="29">
        <v>7.21</v>
      </c>
      <c r="F9" s="29">
        <v>1.32</v>
      </c>
      <c r="G9" s="29">
        <v>118.8</v>
      </c>
    </row>
    <row r="10" spans="1:7" x14ac:dyDescent="0.25">
      <c r="A10" s="27" t="s">
        <v>65</v>
      </c>
      <c r="B10" s="28">
        <v>1004</v>
      </c>
      <c r="C10" s="28">
        <v>1017</v>
      </c>
      <c r="D10" s="28">
        <v>83</v>
      </c>
      <c r="E10" s="29">
        <v>15.3</v>
      </c>
      <c r="F10" s="29">
        <v>1.1599999999999999</v>
      </c>
      <c r="G10" s="29">
        <v>96.28</v>
      </c>
    </row>
    <row r="11" spans="1:7" x14ac:dyDescent="0.25">
      <c r="A11" s="27" t="s">
        <v>66</v>
      </c>
      <c r="B11" s="28">
        <v>16825</v>
      </c>
      <c r="C11" s="28">
        <v>15427</v>
      </c>
      <c r="D11" s="28">
        <v>3222</v>
      </c>
      <c r="E11" s="29">
        <v>28.27</v>
      </c>
      <c r="F11" s="29">
        <v>3.73</v>
      </c>
      <c r="G11" s="29">
        <v>12018.06</v>
      </c>
    </row>
    <row r="12" spans="1:7" x14ac:dyDescent="0.25">
      <c r="A12" s="27" t="s">
        <v>67</v>
      </c>
      <c r="B12" s="28">
        <v>22938</v>
      </c>
      <c r="C12" s="28">
        <v>21145</v>
      </c>
      <c r="D12" s="28">
        <v>3494</v>
      </c>
      <c r="E12" s="29">
        <v>24.83</v>
      </c>
      <c r="F12" s="29">
        <v>3.26</v>
      </c>
      <c r="G12" s="29">
        <v>11390.44</v>
      </c>
    </row>
    <row r="13" spans="1:7" x14ac:dyDescent="0.25">
      <c r="A13" s="27" t="s">
        <v>68</v>
      </c>
      <c r="B13" s="28">
        <v>28007</v>
      </c>
      <c r="C13" s="28">
        <v>27796</v>
      </c>
      <c r="D13" s="28">
        <v>3169</v>
      </c>
      <c r="E13" s="29">
        <v>33.909999999999997</v>
      </c>
      <c r="F13" s="29">
        <v>4.75</v>
      </c>
      <c r="G13" s="29">
        <v>15052.75</v>
      </c>
    </row>
    <row r="14" spans="1:7" x14ac:dyDescent="0.25">
      <c r="A14" s="27" t="s">
        <v>69</v>
      </c>
      <c r="B14" s="28">
        <v>3435</v>
      </c>
      <c r="C14" s="28">
        <v>2549</v>
      </c>
      <c r="D14" s="28">
        <v>414</v>
      </c>
      <c r="E14" s="29">
        <v>6.28</v>
      </c>
      <c r="F14" s="29">
        <v>0.82</v>
      </c>
      <c r="G14" s="29">
        <v>339.48</v>
      </c>
    </row>
    <row r="15" spans="1:7" x14ac:dyDescent="0.25">
      <c r="A15" s="27" t="s">
        <v>70</v>
      </c>
      <c r="B15" s="28">
        <v>31287</v>
      </c>
      <c r="C15" s="28">
        <v>4210</v>
      </c>
      <c r="D15" s="28">
        <v>859</v>
      </c>
      <c r="E15" s="29">
        <v>16.809999999999999</v>
      </c>
      <c r="F15" s="29">
        <v>1.87</v>
      </c>
      <c r="G15" s="29">
        <v>1606.33</v>
      </c>
    </row>
    <row r="16" spans="1:7" x14ac:dyDescent="0.25">
      <c r="A16" s="27" t="s">
        <v>71</v>
      </c>
      <c r="B16" s="28">
        <v>9935</v>
      </c>
      <c r="C16" s="28">
        <v>7377</v>
      </c>
      <c r="D16" s="28">
        <v>1567</v>
      </c>
      <c r="E16" s="29">
        <v>29.95</v>
      </c>
      <c r="F16" s="29">
        <v>2.88</v>
      </c>
      <c r="G16" s="29">
        <v>4512.96</v>
      </c>
    </row>
    <row r="17" spans="1:7" ht="38.25" x14ac:dyDescent="0.25">
      <c r="A17" s="30" t="s">
        <v>72</v>
      </c>
      <c r="B17" s="28">
        <f t="shared" ref="B17:D17" si="0">SUM(B9:B16)</f>
        <v>121761</v>
      </c>
      <c r="C17" s="28">
        <f t="shared" si="0"/>
        <v>80146</v>
      </c>
      <c r="D17" s="33">
        <f t="shared" si="0"/>
        <v>12898</v>
      </c>
      <c r="E17" s="28"/>
      <c r="F17" s="49">
        <f>G17/D17</f>
        <v>3.4993875019382856</v>
      </c>
      <c r="G17" s="34">
        <f>SUM(G9:G16)</f>
        <v>45135.100000000006</v>
      </c>
    </row>
    <row r="18" spans="1:7" ht="28.5" customHeight="1" x14ac:dyDescent="0.25">
      <c r="F18" s="50">
        <f>F17/3</f>
        <v>1.1664625006460951</v>
      </c>
    </row>
    <row r="19" spans="1:7" ht="30" customHeight="1" x14ac:dyDescent="0.25">
      <c r="A19" s="154" t="s">
        <v>73</v>
      </c>
      <c r="B19" s="154"/>
      <c r="C19" s="154"/>
      <c r="D19" s="154"/>
      <c r="E19" s="154"/>
      <c r="F19" s="154"/>
      <c r="G19" s="154"/>
    </row>
    <row r="20" spans="1:7" ht="30" customHeight="1" x14ac:dyDescent="0.25">
      <c r="A20" s="153" t="s">
        <v>74</v>
      </c>
      <c r="B20" s="153"/>
      <c r="C20" s="153"/>
      <c r="D20" s="153"/>
      <c r="E20" s="153"/>
      <c r="F20" s="153"/>
      <c r="G20" s="153"/>
    </row>
    <row r="21" spans="1:7" ht="30" customHeight="1" x14ac:dyDescent="0.25">
      <c r="A21" s="153" t="s">
        <v>75</v>
      </c>
      <c r="B21" s="153"/>
      <c r="C21" s="153"/>
      <c r="D21" s="153"/>
      <c r="E21" s="153"/>
      <c r="F21" s="153"/>
      <c r="G21" s="153"/>
    </row>
    <row r="22" spans="1:7" ht="30" customHeight="1" x14ac:dyDescent="0.25">
      <c r="A22" s="153" t="s">
        <v>76</v>
      </c>
      <c r="B22" s="153"/>
      <c r="C22" s="153"/>
      <c r="D22" s="153"/>
      <c r="E22" s="153"/>
      <c r="F22" s="153"/>
      <c r="G22" s="153"/>
    </row>
    <row r="23" spans="1:7" ht="30" customHeight="1" x14ac:dyDescent="0.25">
      <c r="A23" s="153" t="s">
        <v>77</v>
      </c>
      <c r="B23" s="153"/>
      <c r="C23" s="153"/>
      <c r="D23" s="153"/>
      <c r="E23" s="153"/>
      <c r="F23" s="153"/>
      <c r="G23" s="153"/>
    </row>
    <row r="24" spans="1:7" ht="30" customHeight="1" x14ac:dyDescent="0.25">
      <c r="A24" s="153" t="s">
        <v>78</v>
      </c>
      <c r="B24" s="153"/>
      <c r="C24" s="153"/>
      <c r="D24" s="153"/>
      <c r="E24" s="153"/>
      <c r="F24" s="153"/>
      <c r="G24" s="153"/>
    </row>
    <row r="25" spans="1:7" ht="30" customHeight="1" x14ac:dyDescent="0.25">
      <c r="A25" s="153" t="s">
        <v>79</v>
      </c>
      <c r="B25" s="153"/>
      <c r="C25" s="153"/>
      <c r="D25" s="153"/>
      <c r="E25" s="153"/>
      <c r="F25" s="153"/>
      <c r="G25" s="153"/>
    </row>
    <row r="27" spans="1:7" x14ac:dyDescent="0.25">
      <c r="A27" t="s">
        <v>80</v>
      </c>
      <c r="B27" t="s">
        <v>38</v>
      </c>
    </row>
    <row r="28" spans="1:7" x14ac:dyDescent="0.25">
      <c r="A28" t="s">
        <v>81</v>
      </c>
      <c r="B28" t="s">
        <v>82</v>
      </c>
    </row>
    <row r="29" spans="1:7" x14ac:dyDescent="0.25">
      <c r="A29" t="s">
        <v>83</v>
      </c>
      <c r="B29" t="s">
        <v>84</v>
      </c>
    </row>
    <row r="30" spans="1:7" x14ac:dyDescent="0.25">
      <c r="A30" t="s">
        <v>85</v>
      </c>
      <c r="B30" t="s">
        <v>106</v>
      </c>
    </row>
    <row r="31" spans="1:7" x14ac:dyDescent="0.25">
      <c r="A31" t="s">
        <v>86</v>
      </c>
      <c r="B31" s="58" t="s">
        <v>107</v>
      </c>
    </row>
    <row r="32" spans="1:7" ht="78.75" x14ac:dyDescent="0.25">
      <c r="A32" s="43" t="s">
        <v>57</v>
      </c>
      <c r="B32" s="43" t="s">
        <v>58</v>
      </c>
      <c r="C32" s="43" t="s">
        <v>59</v>
      </c>
      <c r="D32" s="43" t="s">
        <v>60</v>
      </c>
      <c r="E32" s="43" t="s">
        <v>103</v>
      </c>
      <c r="F32" s="43" t="s">
        <v>104</v>
      </c>
      <c r="G32" s="43" t="s">
        <v>105</v>
      </c>
    </row>
    <row r="33" spans="1:8" x14ac:dyDescent="0.25">
      <c r="A33" s="44" t="s">
        <v>64</v>
      </c>
      <c r="B33" s="45">
        <v>50696</v>
      </c>
      <c r="C33" s="45">
        <v>2534</v>
      </c>
      <c r="D33" s="45">
        <v>203</v>
      </c>
      <c r="E33" s="46">
        <v>12.38</v>
      </c>
      <c r="F33" s="46">
        <v>1.33</v>
      </c>
      <c r="G33" s="46">
        <v>269.99</v>
      </c>
    </row>
    <row r="34" spans="1:8" x14ac:dyDescent="0.25">
      <c r="A34" s="44" t="s">
        <v>65</v>
      </c>
      <c r="B34" s="45">
        <v>43105</v>
      </c>
      <c r="C34" s="45">
        <v>71067</v>
      </c>
      <c r="D34" s="45">
        <v>3561</v>
      </c>
      <c r="E34" s="46">
        <v>13.24</v>
      </c>
      <c r="F34" s="46">
        <v>1.48</v>
      </c>
      <c r="G34" s="46">
        <v>5270.28</v>
      </c>
    </row>
    <row r="35" spans="1:8" x14ac:dyDescent="0.25">
      <c r="A35" s="44" t="s">
        <v>66</v>
      </c>
      <c r="B35" s="45">
        <v>214123</v>
      </c>
      <c r="C35" s="45">
        <v>333168</v>
      </c>
      <c r="D35" s="45">
        <v>32275</v>
      </c>
      <c r="E35" s="46">
        <v>19.739999999999998</v>
      </c>
      <c r="F35" s="46">
        <v>2.81</v>
      </c>
      <c r="G35" s="46">
        <v>90692.75</v>
      </c>
    </row>
    <row r="36" spans="1:8" x14ac:dyDescent="0.25">
      <c r="A36" s="44" t="s">
        <v>67</v>
      </c>
      <c r="B36" s="45">
        <v>346608</v>
      </c>
      <c r="C36" s="45">
        <v>511912</v>
      </c>
      <c r="D36" s="45">
        <v>49140</v>
      </c>
      <c r="E36" s="46">
        <v>15.95</v>
      </c>
      <c r="F36" s="46">
        <v>2.15</v>
      </c>
      <c r="G36" s="46">
        <v>105651</v>
      </c>
    </row>
    <row r="37" spans="1:8" x14ac:dyDescent="0.25">
      <c r="A37" s="44" t="s">
        <v>68</v>
      </c>
      <c r="B37" s="45">
        <v>243658</v>
      </c>
      <c r="C37" s="45">
        <v>384196</v>
      </c>
      <c r="D37" s="45">
        <v>37956</v>
      </c>
      <c r="E37" s="46">
        <v>10.68</v>
      </c>
      <c r="F37" s="46">
        <v>1.64</v>
      </c>
      <c r="G37" s="46">
        <v>62247.839999999997</v>
      </c>
    </row>
    <row r="38" spans="1:8" x14ac:dyDescent="0.25">
      <c r="A38" s="44" t="s">
        <v>70</v>
      </c>
      <c r="B38" s="45">
        <v>923770</v>
      </c>
      <c r="C38" s="45">
        <v>405833</v>
      </c>
      <c r="D38" s="45">
        <v>27296</v>
      </c>
      <c r="E38" s="46">
        <v>13.8</v>
      </c>
      <c r="F38" s="46">
        <v>2.12</v>
      </c>
      <c r="G38" s="46">
        <v>57867.519999999997</v>
      </c>
    </row>
    <row r="39" spans="1:8" x14ac:dyDescent="0.25">
      <c r="A39" s="44" t="s">
        <v>71</v>
      </c>
      <c r="B39" s="45">
        <v>279994</v>
      </c>
      <c r="C39" s="45">
        <v>242415</v>
      </c>
      <c r="D39" s="45">
        <v>18690</v>
      </c>
      <c r="E39" s="46">
        <v>12.08</v>
      </c>
      <c r="F39" s="46">
        <v>1.68</v>
      </c>
      <c r="G39" s="46">
        <v>31399.200000000001</v>
      </c>
    </row>
    <row r="40" spans="1:8" ht="38.25" x14ac:dyDescent="0.25">
      <c r="A40" s="47" t="s">
        <v>72</v>
      </c>
      <c r="B40" s="45">
        <v>2101954</v>
      </c>
      <c r="C40" s="45">
        <v>1951125</v>
      </c>
      <c r="D40" s="45">
        <v>169121</v>
      </c>
      <c r="E40" s="45"/>
      <c r="F40" s="48">
        <f>G40/D40</f>
        <v>2.0896197397129868</v>
      </c>
      <c r="G40" s="46">
        <v>353398.58</v>
      </c>
    </row>
    <row r="42" spans="1:8" x14ac:dyDescent="0.25">
      <c r="A42" t="s">
        <v>80</v>
      </c>
      <c r="B42" t="s">
        <v>38</v>
      </c>
    </row>
    <row r="43" spans="1:8" x14ac:dyDescent="0.25">
      <c r="A43" t="s">
        <v>81</v>
      </c>
      <c r="B43" t="s">
        <v>82</v>
      </c>
    </row>
    <row r="44" spans="1:8" x14ac:dyDescent="0.25">
      <c r="A44" t="s">
        <v>83</v>
      </c>
      <c r="B44" t="s">
        <v>84</v>
      </c>
    </row>
    <row r="45" spans="1:8" x14ac:dyDescent="0.25">
      <c r="A45" t="s">
        <v>85</v>
      </c>
      <c r="B45" t="s">
        <v>106</v>
      </c>
    </row>
    <row r="46" spans="1:8" x14ac:dyDescent="0.25">
      <c r="A46" t="s">
        <v>86</v>
      </c>
      <c r="B46" s="58" t="s">
        <v>21</v>
      </c>
    </row>
    <row r="47" spans="1:8" ht="90" x14ac:dyDescent="0.25">
      <c r="A47" s="51" t="s">
        <v>57</v>
      </c>
      <c r="B47" s="51" t="s">
        <v>58</v>
      </c>
      <c r="C47" s="51" t="s">
        <v>108</v>
      </c>
      <c r="D47" s="51" t="s">
        <v>109</v>
      </c>
      <c r="E47" s="51" t="s">
        <v>110</v>
      </c>
      <c r="F47" s="51" t="s">
        <v>111</v>
      </c>
      <c r="G47" s="51" t="s">
        <v>104</v>
      </c>
      <c r="H47" s="51" t="s">
        <v>105</v>
      </c>
    </row>
    <row r="48" spans="1:8" x14ac:dyDescent="0.25">
      <c r="A48" s="52" t="s">
        <v>64</v>
      </c>
      <c r="B48" s="53">
        <v>6663</v>
      </c>
      <c r="C48" s="53">
        <v>564</v>
      </c>
      <c r="D48" s="53">
        <v>188</v>
      </c>
      <c r="E48" s="54">
        <v>2.78</v>
      </c>
      <c r="F48" s="54">
        <v>0.04</v>
      </c>
      <c r="G48" s="54">
        <v>0.04</v>
      </c>
      <c r="H48" s="54">
        <v>7.52</v>
      </c>
    </row>
    <row r="49" spans="1:8" x14ac:dyDescent="0.25">
      <c r="A49" s="52" t="s">
        <v>65</v>
      </c>
      <c r="B49" s="53">
        <v>1902</v>
      </c>
      <c r="C49" s="53">
        <v>6165</v>
      </c>
      <c r="D49" s="53">
        <v>274</v>
      </c>
      <c r="E49" s="54">
        <v>17.37</v>
      </c>
      <c r="F49" s="54">
        <v>2</v>
      </c>
      <c r="G49" s="54">
        <v>2</v>
      </c>
      <c r="H49" s="54">
        <v>548</v>
      </c>
    </row>
    <row r="50" spans="1:8" x14ac:dyDescent="0.25">
      <c r="A50" s="52" t="s">
        <v>66</v>
      </c>
      <c r="B50" s="53">
        <v>10499</v>
      </c>
      <c r="C50" s="53">
        <v>32368</v>
      </c>
      <c r="D50" s="53">
        <v>1434</v>
      </c>
      <c r="E50" s="54">
        <v>32.299999999999997</v>
      </c>
      <c r="F50" s="54">
        <v>4.88</v>
      </c>
      <c r="G50" s="54">
        <v>4.88</v>
      </c>
      <c r="H50" s="54">
        <v>6997.92</v>
      </c>
    </row>
    <row r="51" spans="1:8" x14ac:dyDescent="0.25">
      <c r="A51" s="52" t="s">
        <v>67</v>
      </c>
      <c r="B51" s="53">
        <v>14347</v>
      </c>
      <c r="C51" s="53">
        <v>41611</v>
      </c>
      <c r="D51" s="53">
        <v>2521</v>
      </c>
      <c r="E51" s="54">
        <v>17.02</v>
      </c>
      <c r="F51" s="54">
        <v>3.05</v>
      </c>
      <c r="G51" s="54">
        <v>3.05</v>
      </c>
      <c r="H51" s="54">
        <v>7689.05</v>
      </c>
    </row>
    <row r="52" spans="1:8" x14ac:dyDescent="0.25">
      <c r="A52" s="52" t="s">
        <v>68</v>
      </c>
      <c r="B52" s="53">
        <v>12280</v>
      </c>
      <c r="C52" s="53">
        <v>42114</v>
      </c>
      <c r="D52" s="53">
        <v>1738</v>
      </c>
      <c r="E52" s="54">
        <v>14.32</v>
      </c>
      <c r="F52" s="54">
        <v>2.5</v>
      </c>
      <c r="G52" s="54">
        <v>2.5</v>
      </c>
      <c r="H52" s="54">
        <v>4345</v>
      </c>
    </row>
    <row r="53" spans="1:8" x14ac:dyDescent="0.25">
      <c r="A53" s="52" t="s">
        <v>70</v>
      </c>
      <c r="B53" s="53">
        <v>32200</v>
      </c>
      <c r="C53" s="53">
        <v>26043</v>
      </c>
      <c r="D53" s="53">
        <v>2054</v>
      </c>
      <c r="E53" s="54">
        <v>9.5</v>
      </c>
      <c r="F53" s="54">
        <v>1.95</v>
      </c>
      <c r="G53" s="54">
        <v>1.95</v>
      </c>
      <c r="H53" s="54">
        <v>4005.3</v>
      </c>
    </row>
    <row r="54" spans="1:8" x14ac:dyDescent="0.25">
      <c r="A54" s="52" t="s">
        <v>71</v>
      </c>
      <c r="B54" s="53">
        <v>12660</v>
      </c>
      <c r="C54" s="53">
        <v>12902</v>
      </c>
      <c r="D54" s="53">
        <v>689</v>
      </c>
      <c r="E54" s="54">
        <v>10.61</v>
      </c>
      <c r="F54" s="54">
        <v>1.52</v>
      </c>
      <c r="G54" s="54">
        <v>1.52</v>
      </c>
      <c r="H54" s="54">
        <v>1047.28</v>
      </c>
    </row>
    <row r="55" spans="1:8" ht="38.25" x14ac:dyDescent="0.25">
      <c r="A55" s="55" t="s">
        <v>72</v>
      </c>
      <c r="B55" s="53">
        <v>90551</v>
      </c>
      <c r="C55" s="56">
        <v>161767</v>
      </c>
      <c r="D55" s="56">
        <v>8898</v>
      </c>
      <c r="E55" s="53"/>
      <c r="F55" s="53"/>
      <c r="G55" s="57">
        <f>H55/D55</f>
        <v>2.7691694762868062</v>
      </c>
      <c r="H55" s="54">
        <v>24640.07</v>
      </c>
    </row>
    <row r="57" spans="1:8" x14ac:dyDescent="0.25">
      <c r="A57" t="s">
        <v>80</v>
      </c>
      <c r="B57" t="s">
        <v>38</v>
      </c>
    </row>
    <row r="58" spans="1:8" x14ac:dyDescent="0.25">
      <c r="A58" t="s">
        <v>81</v>
      </c>
      <c r="B58" t="s">
        <v>82</v>
      </c>
    </row>
    <row r="59" spans="1:8" x14ac:dyDescent="0.25">
      <c r="A59" t="s">
        <v>83</v>
      </c>
      <c r="B59" t="s">
        <v>84</v>
      </c>
    </row>
    <row r="60" spans="1:8" x14ac:dyDescent="0.25">
      <c r="A60" t="s">
        <v>85</v>
      </c>
      <c r="B60" t="s">
        <v>106</v>
      </c>
    </row>
    <row r="61" spans="1:8" x14ac:dyDescent="0.25">
      <c r="A61" t="s">
        <v>86</v>
      </c>
      <c r="B61" s="58" t="s">
        <v>19</v>
      </c>
    </row>
    <row r="62" spans="1:8" ht="78.75" x14ac:dyDescent="0.25">
      <c r="A62" s="43" t="s">
        <v>57</v>
      </c>
      <c r="B62" s="43" t="s">
        <v>58</v>
      </c>
      <c r="C62" s="43" t="s">
        <v>59</v>
      </c>
      <c r="D62" s="43" t="s">
        <v>60</v>
      </c>
      <c r="E62" s="43" t="s">
        <v>103</v>
      </c>
      <c r="F62" s="43" t="s">
        <v>104</v>
      </c>
      <c r="G62" s="43" t="s">
        <v>105</v>
      </c>
    </row>
    <row r="63" spans="1:8" x14ac:dyDescent="0.25">
      <c r="A63" s="44" t="s">
        <v>64</v>
      </c>
      <c r="B63" s="45">
        <v>786</v>
      </c>
      <c r="C63" s="45">
        <v>63</v>
      </c>
      <c r="D63" s="45">
        <v>9</v>
      </c>
      <c r="E63" s="46">
        <v>2.38</v>
      </c>
      <c r="F63" s="46">
        <v>0.19</v>
      </c>
      <c r="G63" s="46">
        <v>1.71</v>
      </c>
    </row>
    <row r="64" spans="1:8" x14ac:dyDescent="0.25">
      <c r="A64" s="44" t="s">
        <v>65</v>
      </c>
      <c r="B64" s="45">
        <v>6825</v>
      </c>
      <c r="C64" s="45">
        <v>16798</v>
      </c>
      <c r="D64" s="45">
        <v>811</v>
      </c>
      <c r="E64" s="46">
        <v>13.72</v>
      </c>
      <c r="F64" s="46">
        <v>1.92</v>
      </c>
      <c r="G64" s="46">
        <v>1557.12</v>
      </c>
    </row>
    <row r="65" spans="1:7" x14ac:dyDescent="0.25">
      <c r="A65" s="44" t="s">
        <v>66</v>
      </c>
      <c r="B65" s="45">
        <v>9378</v>
      </c>
      <c r="C65" s="45">
        <v>28945</v>
      </c>
      <c r="D65" s="45">
        <v>1614</v>
      </c>
      <c r="E65" s="46">
        <v>37.15</v>
      </c>
      <c r="F65" s="46">
        <v>5.39</v>
      </c>
      <c r="G65" s="46">
        <v>8699.4599999999991</v>
      </c>
    </row>
    <row r="66" spans="1:7" x14ac:dyDescent="0.25">
      <c r="A66" s="44" t="s">
        <v>67</v>
      </c>
      <c r="B66" s="45">
        <v>14672</v>
      </c>
      <c r="C66" s="45">
        <v>40657</v>
      </c>
      <c r="D66" s="45">
        <v>2033</v>
      </c>
      <c r="E66" s="46">
        <v>25.23</v>
      </c>
      <c r="F66" s="46">
        <v>3.26</v>
      </c>
      <c r="G66" s="46">
        <v>6627.58</v>
      </c>
    </row>
    <row r="67" spans="1:7" x14ac:dyDescent="0.25">
      <c r="A67" s="44" t="s">
        <v>68</v>
      </c>
      <c r="B67" s="45">
        <v>12865</v>
      </c>
      <c r="C67" s="45">
        <v>43288</v>
      </c>
      <c r="D67" s="45">
        <v>1704</v>
      </c>
      <c r="E67" s="46">
        <v>17.53</v>
      </c>
      <c r="F67" s="46">
        <v>2.66</v>
      </c>
      <c r="G67" s="46">
        <v>4532.6400000000003</v>
      </c>
    </row>
    <row r="68" spans="1:7" x14ac:dyDescent="0.25">
      <c r="A68" s="44" t="s">
        <v>70</v>
      </c>
      <c r="B68" s="45">
        <v>57714</v>
      </c>
      <c r="C68" s="45">
        <v>77421</v>
      </c>
      <c r="D68" s="45">
        <v>4103</v>
      </c>
      <c r="E68" s="46">
        <v>18.7</v>
      </c>
      <c r="F68" s="46">
        <v>2.88</v>
      </c>
      <c r="G68" s="46">
        <v>11816.64</v>
      </c>
    </row>
    <row r="69" spans="1:7" x14ac:dyDescent="0.25">
      <c r="A69" s="44" t="s">
        <v>71</v>
      </c>
      <c r="B69" s="45">
        <v>19431</v>
      </c>
      <c r="C69" s="45">
        <v>27708</v>
      </c>
      <c r="D69" s="45">
        <v>1042</v>
      </c>
      <c r="E69" s="46">
        <v>13.33</v>
      </c>
      <c r="F69" s="46">
        <v>2.06</v>
      </c>
      <c r="G69" s="46">
        <v>2146.52</v>
      </c>
    </row>
    <row r="70" spans="1:7" ht="38.25" x14ac:dyDescent="0.25">
      <c r="A70" s="47" t="s">
        <v>72</v>
      </c>
      <c r="B70" s="45">
        <v>121671</v>
      </c>
      <c r="C70" s="45">
        <v>234880</v>
      </c>
      <c r="D70" s="45">
        <v>11316</v>
      </c>
      <c r="E70" s="45"/>
      <c r="F70" s="57">
        <f>G70/D70</f>
        <v>3.1266940615058316</v>
      </c>
      <c r="G70" s="46">
        <v>35381.669999999991</v>
      </c>
    </row>
  </sheetData>
  <mergeCells count="7">
    <mergeCell ref="A24:G24"/>
    <mergeCell ref="A25:G25"/>
    <mergeCell ref="A19:G19"/>
    <mergeCell ref="A20:G20"/>
    <mergeCell ref="A21:G21"/>
    <mergeCell ref="A22:G22"/>
    <mergeCell ref="A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ГЕОреклама "ПАМЯТНИКИ"</vt:lpstr>
      <vt:lpstr>Яндекс.Статистика "Памятники"</vt:lpstr>
      <vt:lpstr>Яндекс.Директ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Валуев</dc:creator>
  <cp:lastModifiedBy>Константин Валуев</cp:lastModifiedBy>
  <cp:lastPrinted>2026-02-12T11:24:00Z</cp:lastPrinted>
  <dcterms:created xsi:type="dcterms:W3CDTF">2025-10-10T07:05:35Z</dcterms:created>
  <dcterms:modified xsi:type="dcterms:W3CDTF">2026-02-23T15:47:45Z</dcterms:modified>
</cp:coreProperties>
</file>